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as\dfs\finshared\SAS_Accounting\Law &amp; Fire Reconcilation\Law-Fire Fund\Law-Fire Monthly Reports and Schedule\FY24\Monthly LawFire Schedules\"/>
    </mc:Choice>
  </mc:AlternateContent>
  <xr:revisionPtr revIDLastSave="0" documentId="8_{DB4D8622-B8F3-443A-950B-264BBA9E6527}" xr6:coauthVersionLast="47" xr6:coauthVersionMax="47" xr10:uidLastSave="{00000000-0000-0000-0000-000000000000}"/>
  <bookViews>
    <workbookView xWindow="28680" yWindow="-120" windowWidth="29040" windowHeight="15840" xr2:uid="{B0EC9BF2-B318-479C-9D62-CED2E6E38D67}"/>
  </bookViews>
  <sheets>
    <sheet name="Period 13 WKSHT" sheetId="1" r:id="rId1"/>
    <sheet name="Period 13" sheetId="2" r:id="rId2"/>
  </sheets>
  <externalReferences>
    <externalReference r:id="rId3"/>
  </externalReferences>
  <definedNames>
    <definedName name="_xlnm.Print_Area" localSheetId="1">'Period 13'!$A$1:$N$65</definedName>
    <definedName name="_xlnm.Print_Area" localSheetId="0">'Period 13 WKSHT'!$A$1:$N$98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4" i="2" l="1"/>
  <c r="M62" i="2"/>
  <c r="I62" i="2"/>
  <c r="B62" i="2"/>
  <c r="M60" i="2"/>
  <c r="I60" i="2"/>
  <c r="B60" i="2"/>
  <c r="M58" i="2"/>
  <c r="I58" i="2"/>
  <c r="B58" i="2"/>
  <c r="A58" i="2"/>
  <c r="L56" i="2"/>
  <c r="H56" i="2"/>
  <c r="I56" i="2" s="1"/>
  <c r="C56" i="2"/>
  <c r="L55" i="2"/>
  <c r="H55" i="2"/>
  <c r="C55" i="2"/>
  <c r="L54" i="2"/>
  <c r="H54" i="2"/>
  <c r="C54" i="2"/>
  <c r="L53" i="2"/>
  <c r="H53" i="2"/>
  <c r="C53" i="2"/>
  <c r="L52" i="2"/>
  <c r="M56" i="2" s="1"/>
  <c r="H52" i="2"/>
  <c r="C52" i="2"/>
  <c r="L51" i="2"/>
  <c r="H51" i="2"/>
  <c r="C51" i="2"/>
  <c r="B50" i="2"/>
  <c r="A50" i="2"/>
  <c r="I48" i="2"/>
  <c r="I64" i="2" s="1"/>
  <c r="O63" i="2" s="1"/>
  <c r="B48" i="2"/>
  <c r="A48" i="2"/>
  <c r="M46" i="2"/>
  <c r="M64" i="2" s="1"/>
  <c r="O64" i="2" s="1"/>
  <c r="A46" i="2"/>
  <c r="A43" i="2"/>
  <c r="B40" i="2"/>
  <c r="B64" i="2" s="1"/>
  <c r="M38" i="2"/>
  <c r="I38" i="2"/>
  <c r="B38" i="2"/>
  <c r="M36" i="2"/>
  <c r="I36" i="2"/>
  <c r="B36" i="2"/>
  <c r="M34" i="2"/>
  <c r="I34" i="2"/>
  <c r="B34" i="2"/>
  <c r="M32" i="2"/>
  <c r="M40" i="2" s="1"/>
  <c r="O41" i="2" s="1"/>
  <c r="L32" i="2"/>
  <c r="H32" i="2"/>
  <c r="C32" i="2"/>
  <c r="L31" i="2"/>
  <c r="H31" i="2"/>
  <c r="C31" i="2"/>
  <c r="L30" i="2"/>
  <c r="H30" i="2"/>
  <c r="C30" i="2"/>
  <c r="L29" i="2"/>
  <c r="H29" i="2"/>
  <c r="C29" i="2"/>
  <c r="L28" i="2"/>
  <c r="H28" i="2"/>
  <c r="C28" i="2"/>
  <c r="L27" i="2"/>
  <c r="H27" i="2"/>
  <c r="I32" i="2" s="1"/>
  <c r="I40" i="2" s="1"/>
  <c r="O40" i="2" s="1"/>
  <c r="C27" i="2"/>
  <c r="B26" i="2"/>
  <c r="I24" i="2"/>
  <c r="B24" i="2"/>
  <c r="M22" i="2"/>
  <c r="B22" i="2"/>
  <c r="B46" i="2" s="1"/>
  <c r="A19" i="2"/>
  <c r="C16" i="2"/>
  <c r="M15" i="2"/>
  <c r="I15" i="2"/>
  <c r="B15" i="2"/>
  <c r="M14" i="2"/>
  <c r="I14" i="2"/>
  <c r="B14" i="2"/>
  <c r="M13" i="2"/>
  <c r="I13" i="2"/>
  <c r="B13" i="2"/>
  <c r="M12" i="2"/>
  <c r="M16" i="2" s="1"/>
  <c r="O17" i="2" s="1"/>
  <c r="L12" i="2"/>
  <c r="H12" i="2"/>
  <c r="C12" i="2"/>
  <c r="L11" i="2"/>
  <c r="H11" i="2"/>
  <c r="I12" i="2" s="1"/>
  <c r="I16" i="2" s="1"/>
  <c r="O16" i="2" s="1"/>
  <c r="C11" i="2"/>
  <c r="B10" i="2"/>
  <c r="A7" i="2"/>
  <c r="A4" i="2"/>
  <c r="A3" i="2"/>
  <c r="A2" i="2"/>
  <c r="A1" i="2"/>
  <c r="B89" i="1"/>
  <c r="L87" i="1"/>
  <c r="H87" i="1"/>
  <c r="B87" i="1"/>
  <c r="L85" i="1"/>
  <c r="L89" i="1" s="1"/>
  <c r="K85" i="1"/>
  <c r="B85" i="1"/>
  <c r="K83" i="1"/>
  <c r="J81" i="1"/>
  <c r="H81" i="1"/>
  <c r="J80" i="1"/>
  <c r="C80" i="1"/>
  <c r="J79" i="1"/>
  <c r="J78" i="1"/>
  <c r="J77" i="1"/>
  <c r="G76" i="1"/>
  <c r="J76" i="1" s="1"/>
  <c r="K81" i="1" s="1"/>
  <c r="D76" i="1"/>
  <c r="D75" i="1"/>
  <c r="H71" i="1"/>
  <c r="H89" i="1" s="1"/>
  <c r="K69" i="1"/>
  <c r="K89" i="1" s="1"/>
  <c r="A68" i="1"/>
  <c r="L64" i="1"/>
  <c r="K64" i="1"/>
  <c r="H64" i="1"/>
  <c r="C64" i="1"/>
  <c r="C63" i="1"/>
  <c r="L62" i="1"/>
  <c r="B62" i="1"/>
  <c r="L60" i="1"/>
  <c r="L66" i="1" s="1"/>
  <c r="K60" i="1"/>
  <c r="B60" i="1"/>
  <c r="K58" i="1"/>
  <c r="B58" i="1"/>
  <c r="B83" i="1" s="1"/>
  <c r="J56" i="1"/>
  <c r="H56" i="1"/>
  <c r="C56" i="1"/>
  <c r="C81" i="1" s="1"/>
  <c r="J55" i="1"/>
  <c r="C55" i="1"/>
  <c r="J54" i="1"/>
  <c r="C54" i="1"/>
  <c r="C79" i="1" s="1"/>
  <c r="J53" i="1"/>
  <c r="C53" i="1"/>
  <c r="C78" i="1" s="1"/>
  <c r="J52" i="1"/>
  <c r="C52" i="1"/>
  <c r="C77" i="1" s="1"/>
  <c r="J51" i="1"/>
  <c r="C51" i="1"/>
  <c r="C74" i="1" s="1"/>
  <c r="B50" i="1"/>
  <c r="B73" i="1" s="1"/>
  <c r="H48" i="1"/>
  <c r="H66" i="1" s="1"/>
  <c r="B48" i="1"/>
  <c r="B71" i="1" s="1"/>
  <c r="K46" i="1"/>
  <c r="B46" i="1"/>
  <c r="B69" i="1" s="1"/>
  <c r="A45" i="1"/>
  <c r="G41" i="1"/>
  <c r="G40" i="1"/>
  <c r="H38" i="1"/>
  <c r="G35" i="1"/>
  <c r="C35" i="1"/>
  <c r="G34" i="1"/>
  <c r="C34" i="1"/>
  <c r="G33" i="1"/>
  <c r="H35" i="1" s="1"/>
  <c r="C33" i="1"/>
  <c r="B32" i="1"/>
  <c r="D30" i="1"/>
  <c r="J29" i="1"/>
  <c r="J35" i="1" s="1"/>
  <c r="H29" i="1"/>
  <c r="D29" i="1"/>
  <c r="J28" i="1"/>
  <c r="J34" i="1" s="1"/>
  <c r="D28" i="1"/>
  <c r="J27" i="1"/>
  <c r="D27" i="1"/>
  <c r="C26" i="1"/>
  <c r="J25" i="1"/>
  <c r="H25" i="1"/>
  <c r="D25" i="1"/>
  <c r="J24" i="1"/>
  <c r="D24" i="1"/>
  <c r="J23" i="1"/>
  <c r="K25" i="1" s="1"/>
  <c r="D23" i="1"/>
  <c r="C22" i="1"/>
  <c r="J21" i="1"/>
  <c r="H21" i="1"/>
  <c r="D21" i="1"/>
  <c r="J20" i="1"/>
  <c r="K21" i="1" s="1"/>
  <c r="L21" i="1" s="1"/>
  <c r="D20" i="1"/>
  <c r="J19" i="1"/>
  <c r="D19" i="1"/>
  <c r="C18" i="1"/>
  <c r="B17" i="1"/>
  <c r="J14" i="1"/>
  <c r="L76" i="1" s="1"/>
  <c r="H14" i="1"/>
  <c r="H75" i="1" s="1"/>
  <c r="D14" i="1"/>
  <c r="J13" i="1"/>
  <c r="K14" i="1" s="1"/>
  <c r="D13" i="1"/>
  <c r="C12" i="1"/>
  <c r="K11" i="1"/>
  <c r="D11" i="1"/>
  <c r="C10" i="1"/>
  <c r="B9" i="1"/>
  <c r="A8" i="1"/>
  <c r="K51" i="1" l="1"/>
  <c r="K15" i="1"/>
  <c r="L15" i="1"/>
  <c r="L25" i="1"/>
  <c r="M89" i="1"/>
  <c r="K29" i="1"/>
  <c r="K56" i="1"/>
  <c r="K66" i="1" s="1"/>
  <c r="M66" i="1" s="1"/>
  <c r="H51" i="1"/>
  <c r="H15" i="1"/>
  <c r="H30" i="1" s="1"/>
  <c r="J33" i="1"/>
  <c r="K35" i="1" s="1"/>
  <c r="K30" i="1" l="1"/>
</calcChain>
</file>

<file path=xl/sharedStrings.xml><?xml version="1.0" encoding="utf-8"?>
<sst xmlns="http://schemas.openxmlformats.org/spreadsheetml/2006/main" count="37" uniqueCount="24">
  <si>
    <t>COMMONWEALTH OF KENTUCKY</t>
  </si>
  <si>
    <t>LAW ENFORCEMENT FOUNDATION AND FIREFIGHTERS FOUNDATION FUNDS</t>
  </si>
  <si>
    <t>SURTAX RECEIPTS WORKSHEET</t>
  </si>
  <si>
    <t>FOR THE PERIOD JULY 1, 2023 - FINAL Period 13, 2024</t>
  </si>
  <si>
    <t>CURRENT MONTH</t>
  </si>
  <si>
    <t>YEAR-TO-DATE</t>
  </si>
  <si>
    <t>VARIANCE</t>
  </si>
  <si>
    <t xml:space="preserve">DISTRIBUTE OTHER DISTRIBUTIONS: </t>
  </si>
  <si>
    <t xml:space="preserve">JV2T - 758 - </t>
  </si>
  <si>
    <t>14E6-130-D130-T113</t>
  </si>
  <si>
    <t>1341-470-UNIT-PK00-N114 (22%)</t>
  </si>
  <si>
    <t>13DB-525-0000-EED0-N114 (78%)</t>
  </si>
  <si>
    <t xml:space="preserve"> </t>
  </si>
  <si>
    <t>Receipt Adjustment Corrections:</t>
  </si>
  <si>
    <t>78%:</t>
  </si>
  <si>
    <t>Cash Roll Forward</t>
  </si>
  <si>
    <t>Beginning Cash</t>
  </si>
  <si>
    <t>Accrued Expenditures</t>
  </si>
  <si>
    <t>Cash Balance</t>
  </si>
  <si>
    <t>Cash Variance</t>
  </si>
  <si>
    <t>CASH BALANCE FINAL Period 13, 2024</t>
  </si>
  <si>
    <t>22%</t>
  </si>
  <si>
    <t>Total R284+R286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</si>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</sst>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9"/>
      <color rgb="FF000000"/>
      <name val="Arial Unicode MS"/>
      <family val="2"/>
    </font>
    <font>
      <b/>
      <sz val="9"/>
      <name val="Arial"/>
      <family val="2"/>
    </font>
    <font>
      <i/>
      <sz val="10"/>
      <color indexed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39" fontId="2" fillId="0" borderId="0" xfId="0" applyNumberFormat="1" applyFont="1" applyAlignment="1">
      <alignment horizontal="left"/>
    </xf>
    <xf numFmtId="39" fontId="3" fillId="0" borderId="0" xfId="0" applyNumberFormat="1" applyFont="1" applyAlignment="1">
      <alignment horizontal="left"/>
    </xf>
    <xf numFmtId="39" fontId="0" fillId="0" borderId="0" xfId="0" applyNumberFormat="1"/>
    <xf numFmtId="39" fontId="2" fillId="0" borderId="0" xfId="0" quotePrefix="1" applyNumberFormat="1" applyFont="1" applyAlignment="1">
      <alignment horizontal="left"/>
    </xf>
    <xf numFmtId="39" fontId="2" fillId="2" borderId="0" xfId="0" quotePrefix="1" applyNumberFormat="1" applyFont="1" applyFill="1" applyAlignment="1">
      <alignment horizontal="left"/>
    </xf>
    <xf numFmtId="39" fontId="3" fillId="3" borderId="0" xfId="0" applyNumberFormat="1" applyFont="1" applyFill="1" applyAlignment="1">
      <alignment horizontal="left"/>
    </xf>
    <xf numFmtId="39" fontId="3" fillId="0" borderId="1" xfId="0" applyNumberFormat="1" applyFont="1" applyBorder="1" applyAlignment="1">
      <alignment horizontal="left"/>
    </xf>
    <xf numFmtId="39" fontId="4" fillId="0" borderId="0" xfId="0" applyNumberFormat="1" applyFont="1"/>
    <xf numFmtId="39" fontId="3" fillId="0" borderId="0" xfId="0" applyNumberFormat="1" applyFont="1"/>
    <xf numFmtId="39" fontId="5" fillId="0" borderId="2" xfId="0" applyNumberFormat="1" applyFont="1" applyBorder="1" applyAlignment="1">
      <alignment horizontal="centerContinuous"/>
    </xf>
    <xf numFmtId="39" fontId="5" fillId="0" borderId="0" xfId="0" applyNumberFormat="1" applyFont="1" applyAlignment="1">
      <alignment horizontal="centerContinuous"/>
    </xf>
    <xf numFmtId="39" fontId="0" fillId="0" borderId="2" xfId="0" applyNumberFormat="1" applyBorder="1" applyAlignment="1">
      <alignment horizontal="centerContinuous"/>
    </xf>
    <xf numFmtId="39" fontId="5" fillId="0" borderId="2" xfId="0" applyNumberFormat="1" applyFont="1" applyBorder="1" applyAlignment="1">
      <alignment horizontal="center"/>
    </xf>
    <xf numFmtId="39" fontId="3" fillId="0" borderId="0" xfId="0" quotePrefix="1" applyNumberFormat="1" applyFont="1" applyAlignment="1">
      <alignment horizontal="left"/>
    </xf>
    <xf numFmtId="39" fontId="4" fillId="0" borderId="0" xfId="0" quotePrefix="1" applyNumberFormat="1" applyFont="1" applyAlignment="1">
      <alignment horizontal="left"/>
    </xf>
    <xf numFmtId="39" fontId="1" fillId="2" borderId="0" xfId="2" applyNumberFormat="1" applyFont="1" applyFill="1"/>
    <xf numFmtId="39" fontId="1" fillId="0" borderId="0" xfId="2" applyNumberFormat="1"/>
    <xf numFmtId="0" fontId="4" fillId="0" borderId="0" xfId="0" applyFont="1"/>
    <xf numFmtId="39" fontId="0" fillId="2" borderId="2" xfId="0" applyNumberFormat="1" applyFill="1" applyBorder="1"/>
    <xf numFmtId="39" fontId="0" fillId="0" borderId="2" xfId="0" applyNumberFormat="1" applyBorder="1"/>
    <xf numFmtId="39" fontId="1" fillId="0" borderId="0" xfId="2" applyNumberFormat="1" applyBorder="1"/>
    <xf numFmtId="39" fontId="1" fillId="0" borderId="0" xfId="1" applyNumberFormat="1"/>
    <xf numFmtId="39" fontId="1" fillId="2" borderId="0" xfId="2" applyNumberFormat="1" applyFill="1"/>
    <xf numFmtId="39" fontId="0" fillId="2" borderId="0" xfId="0" applyNumberFormat="1" applyFill="1"/>
    <xf numFmtId="39" fontId="1" fillId="0" borderId="0" xfId="0" applyNumberFormat="1" applyFont="1"/>
    <xf numFmtId="39" fontId="1" fillId="0" borderId="3" xfId="2" applyNumberFormat="1" applyBorder="1"/>
    <xf numFmtId="39" fontId="1" fillId="3" borderId="0" xfId="0" applyNumberFormat="1" applyFont="1" applyFill="1"/>
    <xf numFmtId="0" fontId="6" fillId="3" borderId="0" xfId="0" applyFont="1" applyFill="1" applyAlignment="1">
      <alignment horizontal="right"/>
    </xf>
    <xf numFmtId="0" fontId="7" fillId="3" borderId="0" xfId="0" applyFont="1" applyFill="1" applyAlignment="1">
      <alignment horizontal="left"/>
    </xf>
    <xf numFmtId="39" fontId="1" fillId="3" borderId="0" xfId="0" quotePrefix="1" applyNumberFormat="1" applyFont="1" applyFill="1" applyAlignment="1">
      <alignment horizontal="left"/>
    </xf>
    <xf numFmtId="39" fontId="1" fillId="3" borderId="0" xfId="2" applyNumberFormat="1" applyFont="1" applyFill="1"/>
    <xf numFmtId="39" fontId="5" fillId="3" borderId="0" xfId="0" applyNumberFormat="1" applyFont="1" applyFill="1"/>
    <xf numFmtId="39" fontId="4" fillId="0" borderId="0" xfId="0" applyNumberFormat="1" applyFont="1" applyAlignment="1">
      <alignment horizontal="left"/>
    </xf>
    <xf numFmtId="39" fontId="1" fillId="0" borderId="0" xfId="2" applyNumberFormat="1" applyFill="1"/>
    <xf numFmtId="39" fontId="8" fillId="0" borderId="0" xfId="0" quotePrefix="1" applyNumberFormat="1" applyFont="1" applyAlignment="1">
      <alignment horizontal="left"/>
    </xf>
    <xf numFmtId="39" fontId="1" fillId="0" borderId="0" xfId="0" applyNumberFormat="1" applyFont="1" applyAlignment="1">
      <alignment horizontal="center"/>
    </xf>
    <xf numFmtId="39" fontId="8" fillId="0" borderId="0" xfId="0" applyNumberFormat="1" applyFont="1"/>
    <xf numFmtId="39" fontId="1" fillId="0" borderId="4" xfId="0" applyNumberFormat="1" applyFont="1" applyBorder="1"/>
    <xf numFmtId="39" fontId="1" fillId="2" borderId="5" xfId="0" applyNumberFormat="1" applyFont="1" applyFill="1" applyBorder="1"/>
    <xf numFmtId="39" fontId="1" fillId="0" borderId="5" xfId="0" applyNumberFormat="1" applyFont="1" applyBorder="1"/>
    <xf numFmtId="39" fontId="1" fillId="0" borderId="2" xfId="0" applyNumberFormat="1" applyFont="1" applyBorder="1"/>
    <xf numFmtId="39" fontId="4" fillId="2" borderId="0" xfId="0" quotePrefix="1" applyNumberFormat="1" applyFont="1" applyFill="1" applyAlignment="1">
      <alignment horizontal="left"/>
    </xf>
    <xf numFmtId="39" fontId="4" fillId="2" borderId="0" xfId="0" applyNumberFormat="1" applyFont="1" applyFill="1"/>
    <xf numFmtId="39" fontId="1" fillId="0" borderId="1" xfId="2" applyNumberFormat="1" applyBorder="1"/>
    <xf numFmtId="39" fontId="1" fillId="0" borderId="6" xfId="0" applyNumberFormat="1" applyFont="1" applyBorder="1"/>
    <xf numFmtId="39" fontId="1" fillId="0" borderId="4" xfId="0" applyNumberFormat="1" applyFont="1" applyBorder="1" applyAlignment="1">
      <alignment horizontal="center"/>
    </xf>
    <xf numFmtId="39" fontId="1" fillId="0" borderId="5" xfId="0" applyNumberFormat="1" applyFont="1" applyBorder="1" applyAlignment="1">
      <alignment horizontal="center"/>
    </xf>
    <xf numFmtId="39" fontId="1" fillId="3" borderId="6" xfId="0" applyNumberFormat="1" applyFont="1" applyFill="1" applyBorder="1"/>
    <xf numFmtId="39" fontId="0" fillId="3" borderId="2" xfId="0" applyNumberFormat="1" applyFill="1" applyBorder="1"/>
    <xf numFmtId="39" fontId="9" fillId="0" borderId="0" xfId="0" applyNumberFormat="1" applyFont="1"/>
    <xf numFmtId="39" fontId="10" fillId="0" borderId="0" xfId="0" applyNumberFormat="1" applyFont="1"/>
    <xf numFmtId="39" fontId="3" fillId="0" borderId="7" xfId="0" quotePrefix="1" applyNumberFormat="1" applyFont="1" applyBorder="1" applyAlignment="1">
      <alignment horizontal="left"/>
    </xf>
    <xf numFmtId="39" fontId="3" fillId="0" borderId="8" xfId="0" applyNumberFormat="1" applyFont="1" applyBorder="1"/>
    <xf numFmtId="39" fontId="4" fillId="0" borderId="8" xfId="0" applyNumberFormat="1" applyFont="1" applyBorder="1"/>
    <xf numFmtId="39" fontId="0" fillId="0" borderId="9" xfId="0" applyNumberFormat="1" applyBorder="1"/>
    <xf numFmtId="39" fontId="3" fillId="0" borderId="10" xfId="0" quotePrefix="1" applyNumberFormat="1" applyFont="1" applyBorder="1" applyAlignment="1">
      <alignment horizontal="left"/>
    </xf>
    <xf numFmtId="39" fontId="3" fillId="0" borderId="1" xfId="0" applyNumberFormat="1" applyFont="1" applyBorder="1"/>
    <xf numFmtId="39" fontId="4" fillId="0" borderId="1" xfId="0" applyNumberFormat="1" applyFont="1" applyBorder="1"/>
    <xf numFmtId="39" fontId="0" fillId="0" borderId="11" xfId="0" applyNumberFormat="1" applyBorder="1"/>
    <xf numFmtId="39" fontId="5" fillId="0" borderId="12" xfId="0" applyNumberFormat="1" applyFont="1" applyBorder="1" applyAlignment="1">
      <alignment horizontal="centerContinuous"/>
    </xf>
    <xf numFmtId="39" fontId="5" fillId="0" borderId="13" xfId="0" applyNumberFormat="1" applyFont="1" applyBorder="1" applyAlignment="1">
      <alignment horizontal="centerContinuous"/>
    </xf>
    <xf numFmtId="39" fontId="5" fillId="0" borderId="14" xfId="0" applyNumberFormat="1" applyFont="1" applyBorder="1" applyAlignment="1">
      <alignment horizontal="centerContinuous"/>
    </xf>
    <xf numFmtId="39" fontId="5" fillId="0" borderId="0" xfId="0" applyNumberFormat="1" applyFont="1"/>
    <xf numFmtId="0" fontId="0" fillId="0" borderId="7" xfId="0" applyBorder="1"/>
    <xf numFmtId="39" fontId="0" fillId="0" borderId="7" xfId="0" applyNumberFormat="1" applyBorder="1"/>
    <xf numFmtId="39" fontId="0" fillId="0" borderId="8" xfId="0" applyNumberFormat="1" applyBorder="1"/>
    <xf numFmtId="39" fontId="4" fillId="0" borderId="15" xfId="0" quotePrefix="1" applyNumberFormat="1" applyFont="1" applyBorder="1" applyAlignment="1">
      <alignment horizontal="left"/>
    </xf>
    <xf numFmtId="39" fontId="0" fillId="0" borderId="16" xfId="0" applyNumberFormat="1" applyBorder="1"/>
    <xf numFmtId="39" fontId="0" fillId="0" borderId="15" xfId="0" applyNumberFormat="1" applyBorder="1"/>
    <xf numFmtId="44" fontId="1" fillId="0" borderId="0" xfId="2" applyBorder="1"/>
    <xf numFmtId="44" fontId="1" fillId="0" borderId="16" xfId="2" applyBorder="1"/>
    <xf numFmtId="39" fontId="4" fillId="0" borderId="15" xfId="0" applyNumberFormat="1" applyFont="1" applyBorder="1"/>
    <xf numFmtId="39" fontId="1" fillId="0" borderId="16" xfId="0" applyNumberFormat="1" applyFont="1" applyBorder="1"/>
    <xf numFmtId="0" fontId="0" fillId="0" borderId="15" xfId="0" applyBorder="1"/>
    <xf numFmtId="44" fontId="1" fillId="0" borderId="3" xfId="2" applyBorder="1"/>
    <xf numFmtId="39" fontId="4" fillId="0" borderId="10" xfId="0" applyNumberFormat="1" applyFont="1" applyBorder="1"/>
    <xf numFmtId="39" fontId="0" fillId="0" borderId="10" xfId="0" applyNumberFormat="1" applyBorder="1"/>
    <xf numFmtId="39" fontId="0" fillId="0" borderId="1" xfId="0" applyNumberFormat="1" applyBorder="1"/>
    <xf numFmtId="39" fontId="5" fillId="0" borderId="8" xfId="0" applyNumberFormat="1" applyFont="1" applyBorder="1" applyAlignment="1">
      <alignment horizontal="centerContinuous"/>
    </xf>
    <xf numFmtId="39" fontId="5" fillId="0" borderId="9" xfId="0" applyNumberFormat="1" applyFont="1" applyBorder="1" applyAlignment="1">
      <alignment horizontal="centerContinuous"/>
    </xf>
    <xf numFmtId="39" fontId="3" fillId="0" borderId="15" xfId="0" quotePrefix="1" applyNumberFormat="1" applyFont="1" applyBorder="1" applyAlignment="1">
      <alignment horizontal="left"/>
    </xf>
    <xf numFmtId="39" fontId="4" fillId="0" borderId="15" xfId="0" applyNumberFormat="1" applyFont="1" applyBorder="1" applyAlignment="1">
      <alignment horizontal="left"/>
    </xf>
    <xf numFmtId="0" fontId="0" fillId="0" borderId="16" xfId="0" applyBorder="1"/>
    <xf numFmtId="44" fontId="1" fillId="0" borderId="1" xfId="2" applyBorder="1"/>
    <xf numFmtId="39" fontId="4" fillId="0" borderId="16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as\dfs\finshared\SAS_Accounting\Law%20&amp;%20Fire%20Reconcilation\Law-Fire%20Fund\Law-Fire%20Monthly%20Reports%20and%20Schedule\FY24\Monthly%20LawFire%20Schedules\24-LAWFIRE%20SCHEDULE-Master.xlsx" TargetMode="External"/><Relationship Id="rId1" Type="http://schemas.openxmlformats.org/officeDocument/2006/relationships/externalLinkPath" Target="24-LAWFIRE%20SCHEDULE-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L WKSHT"/>
      <sheetName val="JUL"/>
      <sheetName val="AUG WKSHT"/>
      <sheetName val="AUG"/>
      <sheetName val="SEP WKSHT"/>
      <sheetName val="SEP"/>
      <sheetName val="OCT WKSHT"/>
      <sheetName val="OCT"/>
      <sheetName val="NOV WKSHT"/>
      <sheetName val="NOV"/>
      <sheetName val="DEC WKSHT"/>
      <sheetName val="DEC"/>
      <sheetName val="JAN WKSHT"/>
      <sheetName val="JAN"/>
      <sheetName val="FEB WKSHT"/>
      <sheetName val="FEB"/>
      <sheetName val="MAR WKSHT"/>
      <sheetName val="APR WKSHT"/>
      <sheetName val="APR"/>
      <sheetName val="MAY WKSHT"/>
      <sheetName val="MAY"/>
      <sheetName val="JUN WKSHT"/>
      <sheetName val="JUN"/>
      <sheetName val="Period 13 WKSHT"/>
      <sheetName val="Period 13"/>
    </sheetNames>
    <sheetDataSet>
      <sheetData sheetId="0">
        <row r="1">
          <cell r="A1" t="str">
            <v>COMMONWEALTH OF KENTUCKY</v>
          </cell>
        </row>
        <row r="2">
          <cell r="A2" t="str">
            <v>LAW ENFORCEMENT FOUNDATION AND FIREFIGHTERS FOUNDATION FUNDS</v>
          </cell>
        </row>
      </sheetData>
      <sheetData sheetId="1">
        <row r="3">
          <cell r="A3" t="str">
            <v>SURTAX RECEIPTS SCHEDULE</v>
          </cell>
        </row>
        <row r="7">
          <cell r="A7" t="str">
            <v>DEPARTMENT OF REVENUE SURTAX RECEIPTS COLLECTED</v>
          </cell>
        </row>
        <row r="10">
          <cell r="B10" t="str">
            <v>GROSS RECEIPTS:</v>
          </cell>
        </row>
        <row r="11">
          <cell r="C11" t="str">
            <v>VOLUNTEER FIRE DEPARTMENT AID</v>
          </cell>
        </row>
        <row r="12">
          <cell r="C12" t="str">
            <v>LAW ENFORCEMENT AND FIREFIGHTERS FUND</v>
          </cell>
        </row>
        <row r="13">
          <cell r="B13" t="str">
            <v>REVENUE REFUNDS</v>
          </cell>
        </row>
        <row r="14">
          <cell r="B14" t="str">
            <v>UNHONORED CHECKS</v>
          </cell>
        </row>
        <row r="15">
          <cell r="B15" t="str">
            <v>RECEIPT ADJUSTMENTS</v>
          </cell>
        </row>
        <row r="16">
          <cell r="C16" t="str">
            <v>NET RECEIPTS TO BE DISTRIBUTED</v>
          </cell>
        </row>
        <row r="19">
          <cell r="A19" t="str">
            <v>LAW ENFORCEMENT FOUNDATION FUND</v>
          </cell>
        </row>
        <row r="22">
          <cell r="B22" t="str">
            <v>BALANCE FORWARDED FROM FISCAL YEAR 2023</v>
          </cell>
        </row>
        <row r="26">
          <cell r="B26" t="str">
            <v>REVENUE DISTRIBUTION INCOME:</v>
          </cell>
        </row>
        <row r="27">
          <cell r="C27" t="str">
            <v>REVENUE DISTRIBUTION</v>
          </cell>
        </row>
        <row r="28">
          <cell r="C28" t="str">
            <v>REVENUE REFUNDS:  PRIOR YEAR</v>
          </cell>
        </row>
        <row r="29">
          <cell r="C29" t="str">
            <v>REVENUE REFUNDS:  CURRENT YEAR</v>
          </cell>
        </row>
        <row r="30">
          <cell r="C30" t="str">
            <v>REFUND OF PRIOR YEAR DISBURSEMENTS</v>
          </cell>
        </row>
        <row r="31">
          <cell r="C31" t="str">
            <v>UNHONORED CHECKS</v>
          </cell>
        </row>
        <row r="32">
          <cell r="C32" t="str">
            <v>RECEIPT ADJUSTMENTS</v>
          </cell>
        </row>
        <row r="34">
          <cell r="B34" t="str">
            <v>INVESTMENT INCOME</v>
          </cell>
        </row>
        <row r="36">
          <cell r="B36" t="str">
            <v>OTHER REVENUE</v>
          </cell>
        </row>
        <row r="38">
          <cell r="B38" t="str">
            <v>EXPENDITURES</v>
          </cell>
        </row>
        <row r="43">
          <cell r="A43" t="str">
            <v>FIREFIGHTERS FOUNDATION FUND</v>
          </cell>
        </row>
        <row r="50">
          <cell r="B50" t="str">
            <v>REVENUE DISTRIBUTION INCOME:</v>
          </cell>
        </row>
        <row r="51">
          <cell r="C51" t="str">
            <v>REVENUE DISTRIBUTION</v>
          </cell>
        </row>
        <row r="52">
          <cell r="C52" t="str">
            <v>REVENUE REFUNDS:  PRIOR YEAR</v>
          </cell>
        </row>
        <row r="53">
          <cell r="C53" t="str">
            <v>REVENUE REFUNDS:  CURRENT YEAR</v>
          </cell>
        </row>
        <row r="54">
          <cell r="C54" t="str">
            <v>REFUND OF PRIOR YEAR DISBURSEMENTS</v>
          </cell>
        </row>
        <row r="55">
          <cell r="C55" t="str">
            <v>UNHONORED CHECKS</v>
          </cell>
        </row>
        <row r="56">
          <cell r="C56" t="str">
            <v>RECEIPT ADJUSTMENTS</v>
          </cell>
        </row>
        <row r="58">
          <cell r="B58" t="str">
            <v>INVESTMENT INCOME</v>
          </cell>
        </row>
        <row r="60">
          <cell r="B60" t="str">
            <v>OTHER REVENUE</v>
          </cell>
        </row>
        <row r="62">
          <cell r="B62" t="str">
            <v>EXPENDITURES</v>
          </cell>
        </row>
      </sheetData>
      <sheetData sheetId="2">
        <row r="63">
          <cell r="C63" t="str">
            <v>CASH EXPENDITURES</v>
          </cell>
        </row>
        <row r="64">
          <cell r="C64" t="str">
            <v>ACCRUED EXPENDITURES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2">
          <cell r="B62" t="str">
            <v>EXPENDITURES (LAW ENFORCEMENT SUMMARY)</v>
          </cell>
        </row>
      </sheetData>
      <sheetData sheetId="17"/>
      <sheetData sheetId="18"/>
      <sheetData sheetId="19"/>
      <sheetData sheetId="20"/>
      <sheetData sheetId="21">
        <row r="8">
          <cell r="A8" t="str">
            <v>DEPARTMENT OF REVENUE SURTAX RECEIPTS COLLECTED (14E6-130-D130-R000-R284, R285, R286)</v>
          </cell>
        </row>
        <row r="9">
          <cell r="B9" t="str">
            <v>GROSS RECEIPTS (REVENUE DISTRIBUTION)</v>
          </cell>
        </row>
        <row r="10">
          <cell r="C10" t="str">
            <v>VOLUNTEER FIRE DEPARTMENT AID</v>
          </cell>
        </row>
        <row r="11">
          <cell r="D11" t="str">
            <v>R284 Volunteer Fire Dept Aid Fund</v>
          </cell>
          <cell r="K11">
            <v>26939334.709999997</v>
          </cell>
        </row>
        <row r="12">
          <cell r="C12" t="str">
            <v>LAW ENFORCEMENT AND FIREFIGHTERS FUND</v>
          </cell>
        </row>
        <row r="13">
          <cell r="D13" t="str">
            <v>R285 Law Enforcement Fund</v>
          </cell>
          <cell r="J13">
            <v>113267643.28999999</v>
          </cell>
        </row>
        <row r="14">
          <cell r="D14" t="str">
            <v>R286 Firefighters Fund</v>
          </cell>
          <cell r="J14">
            <v>31947284.23</v>
          </cell>
        </row>
        <row r="17">
          <cell r="B17" t="str">
            <v>OTHER DISTRIBUTIONS (review JVs other than Revenue Distribution)</v>
          </cell>
        </row>
        <row r="18">
          <cell r="C18" t="str">
            <v>REVENUE REFUNDS</v>
          </cell>
        </row>
        <row r="19">
          <cell r="D19" t="str">
            <v>R284</v>
          </cell>
          <cell r="J19">
            <v>0</v>
          </cell>
        </row>
        <row r="20">
          <cell r="D20" t="str">
            <v>R285</v>
          </cell>
          <cell r="J20">
            <v>-162656.24</v>
          </cell>
        </row>
        <row r="21">
          <cell r="D21" t="str">
            <v>R286</v>
          </cell>
          <cell r="J21">
            <v>-45877.38</v>
          </cell>
        </row>
        <row r="22">
          <cell r="C22" t="str">
            <v>UNHONORED CHECKS</v>
          </cell>
        </row>
        <row r="23">
          <cell r="D23" t="str">
            <v>R284</v>
          </cell>
          <cell r="J23">
            <v>0</v>
          </cell>
        </row>
        <row r="24">
          <cell r="D24" t="str">
            <v>R285</v>
          </cell>
          <cell r="J24">
            <v>0</v>
          </cell>
        </row>
        <row r="25">
          <cell r="D25" t="str">
            <v>R286</v>
          </cell>
          <cell r="J25">
            <v>0</v>
          </cell>
        </row>
        <row r="26">
          <cell r="C26" t="str">
            <v>RECEIPT ADJUSTMENTS</v>
          </cell>
        </row>
        <row r="27">
          <cell r="D27" t="str">
            <v>R284</v>
          </cell>
          <cell r="J27">
            <v>-912610.70000000007</v>
          </cell>
        </row>
        <row r="28">
          <cell r="D28" t="str">
            <v>R285</v>
          </cell>
          <cell r="J28">
            <v>642003.80000000005</v>
          </cell>
        </row>
        <row r="29">
          <cell r="D29" t="str">
            <v>R286</v>
          </cell>
          <cell r="J29">
            <v>181077.97999999998</v>
          </cell>
        </row>
        <row r="30">
          <cell r="D30" t="str">
            <v>NET RECEIPTS TO BE DISTRIBUTED</v>
          </cell>
        </row>
        <row r="32">
          <cell r="B32" t="str">
            <v>TOTAL</v>
          </cell>
        </row>
        <row r="33">
          <cell r="C33" t="str">
            <v>R284</v>
          </cell>
        </row>
        <row r="34">
          <cell r="C34" t="str">
            <v>R285</v>
          </cell>
        </row>
        <row r="35">
          <cell r="C35" t="str">
            <v>R286</v>
          </cell>
        </row>
        <row r="44">
          <cell r="A44" t="str">
            <v>LAW ENFORCEMENT FOUNDATION FUND (13DB-525-0000)</v>
          </cell>
        </row>
        <row r="45">
          <cell r="B45" t="str">
            <v>BALANCE FORWARDED FROM FISCAL YEAR 2023</v>
          </cell>
          <cell r="K45">
            <v>73871628.640000001</v>
          </cell>
        </row>
        <row r="49">
          <cell r="B49" t="str">
            <v>REVENUE DISTRIBUTION INCOME (REVENUE DETAIL WORKSHEET):</v>
          </cell>
        </row>
        <row r="50">
          <cell r="C50" t="str">
            <v>REVENUE DISTRIBUTION (N114)</v>
          </cell>
          <cell r="J50">
            <v>113267643.28999999</v>
          </cell>
        </row>
        <row r="51">
          <cell r="C51" t="str">
            <v>REVENUE REFUNDS:  PRIOR YEAR</v>
          </cell>
          <cell r="J51">
            <v>0</v>
          </cell>
        </row>
        <row r="52">
          <cell r="C52" t="str">
            <v>REVENUE REFUNDS:  CURRENT YEAR</v>
          </cell>
          <cell r="J52">
            <v>-162546.62</v>
          </cell>
        </row>
        <row r="53">
          <cell r="C53" t="str">
            <v>REFUND OF PRIOR YEAR DISBURSEMENTS (R881)</v>
          </cell>
          <cell r="J53">
            <v>0</v>
          </cell>
        </row>
        <row r="54">
          <cell r="C54" t="str">
            <v>UNHONORED CHECKS</v>
          </cell>
          <cell r="J54">
            <v>0</v>
          </cell>
        </row>
        <row r="55">
          <cell r="C55" t="str">
            <v>RECEIPT ADJUSTMENTS</v>
          </cell>
          <cell r="J55">
            <v>641953.07999999996</v>
          </cell>
        </row>
        <row r="57">
          <cell r="B57" t="str">
            <v>INVESTMENT INCOME (R771)</v>
          </cell>
          <cell r="K57">
            <v>4471782.5999999996</v>
          </cell>
        </row>
        <row r="59">
          <cell r="B59" t="str">
            <v>OTHER REVENUE</v>
          </cell>
          <cell r="K59">
            <v>12931.36</v>
          </cell>
          <cell r="L59">
            <v>34257437.960000001</v>
          </cell>
        </row>
        <row r="63">
          <cell r="K63">
            <v>83831521.120000005</v>
          </cell>
        </row>
        <row r="65">
          <cell r="B65" t="str">
            <v>CASH BALANCE JUNE 30, 2024</v>
          </cell>
          <cell r="H65">
            <v>108271871.23</v>
          </cell>
        </row>
        <row r="67">
          <cell r="A67" t="str">
            <v>FIREFIGHTERS FOUNDATION FUND (1341-470-UNIT-PK00)</v>
          </cell>
        </row>
        <row r="68">
          <cell r="K68">
            <v>38612985.210000001</v>
          </cell>
        </row>
        <row r="74">
          <cell r="D74" t="str">
            <v>FIREFIGHTERS FUND</v>
          </cell>
        </row>
        <row r="75">
          <cell r="D75" t="str">
            <v>VOLUNTEER FIRE DEPT AID</v>
          </cell>
          <cell r="J75">
            <v>58886618.940000005</v>
          </cell>
        </row>
        <row r="76">
          <cell r="J76">
            <v>0</v>
          </cell>
        </row>
        <row r="77">
          <cell r="J77">
            <v>-45846.46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-731482</v>
          </cell>
        </row>
        <row r="82">
          <cell r="K82">
            <v>2006735.87</v>
          </cell>
        </row>
        <row r="84">
          <cell r="K84">
            <v>0</v>
          </cell>
          <cell r="L84">
            <v>10945624.430000002</v>
          </cell>
        </row>
        <row r="86">
          <cell r="B86" t="str">
            <v>EXPENDITURES (FIREFIGHTERS SUMMARY)</v>
          </cell>
          <cell r="K86">
            <v>49170401.920000002</v>
          </cell>
        </row>
        <row r="88">
          <cell r="H88">
            <v>49558609.639999986</v>
          </cell>
        </row>
      </sheetData>
      <sheetData sheetId="22"/>
      <sheetData sheetId="23">
        <row r="4">
          <cell r="A4" t="str">
            <v>FOR THE PERIOD JULY 1, 2023 - FINAL Period 13, 2024</v>
          </cell>
        </row>
        <row r="11">
          <cell r="K11">
            <v>26939334.709999997</v>
          </cell>
        </row>
        <row r="14">
          <cell r="H14">
            <v>0</v>
          </cell>
          <cell r="K14">
            <v>145214927.51999998</v>
          </cell>
        </row>
        <row r="21">
          <cell r="H21">
            <v>0</v>
          </cell>
          <cell r="K21">
            <v>-208533.62</v>
          </cell>
        </row>
        <row r="25">
          <cell r="H25">
            <v>0</v>
          </cell>
          <cell r="K25">
            <v>0</v>
          </cell>
        </row>
        <row r="29">
          <cell r="H29">
            <v>0</v>
          </cell>
          <cell r="K29">
            <v>-89528.920000000042</v>
          </cell>
        </row>
        <row r="30">
          <cell r="H30">
            <v>0</v>
          </cell>
          <cell r="K30">
            <v>171856199.69</v>
          </cell>
        </row>
        <row r="46">
          <cell r="K46">
            <v>73871628.640000001</v>
          </cell>
        </row>
        <row r="48">
          <cell r="B48" t="str">
            <v>CASH BALANCE JUNE 30, 2024</v>
          </cell>
          <cell r="H48">
            <v>108271871.23</v>
          </cell>
        </row>
        <row r="51">
          <cell r="J51">
            <v>113267643.28999999</v>
          </cell>
        </row>
        <row r="52">
          <cell r="J52">
            <v>0</v>
          </cell>
        </row>
        <row r="53">
          <cell r="G53">
            <v>-109.62</v>
          </cell>
          <cell r="J53">
            <v>-162656.24</v>
          </cell>
        </row>
        <row r="54">
          <cell r="J54">
            <v>0</v>
          </cell>
        </row>
        <row r="55">
          <cell r="J55">
            <v>0</v>
          </cell>
        </row>
        <row r="56">
          <cell r="G56">
            <v>50.72</v>
          </cell>
          <cell r="J56">
            <v>642003.79999999993</v>
          </cell>
        </row>
        <row r="58">
          <cell r="K58">
            <v>4471782.5999999996</v>
          </cell>
        </row>
        <row r="60">
          <cell r="K60">
            <v>12931.36</v>
          </cell>
        </row>
        <row r="64">
          <cell r="H64">
            <v>384889.64999999106</v>
          </cell>
          <cell r="K64">
            <v>84216410.769999996</v>
          </cell>
        </row>
        <row r="66">
          <cell r="B66" t="str">
            <v>CASH BALANCE FINAL Period 13, 2024</v>
          </cell>
          <cell r="H66">
            <v>107886922.68000001</v>
          </cell>
          <cell r="K66">
            <v>107886922.68000002</v>
          </cell>
        </row>
        <row r="69">
          <cell r="K69">
            <v>38612985.210000001</v>
          </cell>
        </row>
        <row r="71">
          <cell r="H71">
            <v>49558609.639999986</v>
          </cell>
        </row>
        <row r="76">
          <cell r="G76">
            <v>0</v>
          </cell>
          <cell r="J76">
            <v>58886618.940000005</v>
          </cell>
        </row>
        <row r="77">
          <cell r="J77">
            <v>0</v>
          </cell>
        </row>
        <row r="78">
          <cell r="G78">
            <v>-30.92</v>
          </cell>
          <cell r="J78">
            <v>-45877.38</v>
          </cell>
        </row>
        <row r="79">
          <cell r="J79">
            <v>0</v>
          </cell>
        </row>
        <row r="80">
          <cell r="J80">
            <v>0</v>
          </cell>
        </row>
        <row r="81">
          <cell r="G81">
            <v>-50.72</v>
          </cell>
          <cell r="J81">
            <v>-731532.72</v>
          </cell>
        </row>
        <row r="83">
          <cell r="K83">
            <v>2006735.87</v>
          </cell>
        </row>
        <row r="85">
          <cell r="K85">
            <v>0</v>
          </cell>
        </row>
        <row r="87">
          <cell r="H87">
            <v>0</v>
          </cell>
          <cell r="K87">
            <v>49170401.920000002</v>
          </cell>
        </row>
        <row r="89">
          <cell r="H89">
            <v>49558527.999999985</v>
          </cell>
          <cell r="K89">
            <v>49558528.000000015</v>
          </cell>
        </row>
      </sheetData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F5916-44FE-4AB8-95D4-8A9E11DE1991}">
  <sheetPr>
    <pageSetUpPr fitToPage="1"/>
  </sheetPr>
  <dimension ref="A1:N110"/>
  <sheetViews>
    <sheetView tabSelected="1" topLeftCell="A13" zoomScale="80" zoomScaleNormal="80" workbookViewId="0">
      <selection activeCell="R83" sqref="R83"/>
    </sheetView>
  </sheetViews>
  <sheetFormatPr defaultColWidth="9.140625" defaultRowHeight="12.75" x14ac:dyDescent="0.2"/>
  <cols>
    <col min="1" max="4" width="3.7109375" style="8" customWidth="1"/>
    <col min="5" max="5" width="29.7109375" style="8" customWidth="1"/>
    <col min="6" max="7" width="14.7109375" style="3" customWidth="1"/>
    <col min="8" max="8" width="16.5703125" style="3" customWidth="1"/>
    <col min="9" max="9" width="1.7109375" style="3" customWidth="1"/>
    <col min="10" max="10" width="15.5703125" style="3" bestFit="1" customWidth="1"/>
    <col min="11" max="11" width="16.28515625" style="3" bestFit="1" customWidth="1"/>
    <col min="12" max="12" width="22.7109375" style="3" customWidth="1"/>
    <col min="13" max="13" width="15.5703125" style="3" customWidth="1"/>
    <col min="14" max="14" width="13.42578125" style="3" bestFit="1" customWidth="1"/>
    <col min="15" max="16384" width="9.140625" style="3"/>
  </cols>
  <sheetData>
    <row r="1" spans="1:12" ht="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5" x14ac:dyDescent="0.2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5" x14ac:dyDescent="0.2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5" x14ac:dyDescent="0.2">
      <c r="A4" s="5" t="s">
        <v>3</v>
      </c>
      <c r="B4" s="6"/>
      <c r="C4" s="6"/>
      <c r="D4" s="6"/>
      <c r="E4" s="6"/>
      <c r="F4" s="6"/>
      <c r="G4" s="6"/>
      <c r="H4" s="2"/>
      <c r="I4" s="2"/>
      <c r="J4" s="2"/>
      <c r="K4" s="2"/>
    </row>
    <row r="5" spans="1:12" ht="4.9000000000000004" customHeight="1" thickBo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7" spans="1:12" x14ac:dyDescent="0.2">
      <c r="B7" s="9"/>
      <c r="C7" s="9"/>
      <c r="D7" s="9"/>
      <c r="G7" s="10" t="s">
        <v>4</v>
      </c>
      <c r="H7" s="10"/>
      <c r="I7" s="11"/>
      <c r="J7" s="10" t="s">
        <v>5</v>
      </c>
      <c r="K7" s="12"/>
      <c r="L7" s="13" t="s">
        <v>6</v>
      </c>
    </row>
    <row r="8" spans="1:12" x14ac:dyDescent="0.2">
      <c r="A8" s="14" t="str">
        <f>+'[1]JUN WKSHT'!A8</f>
        <v>DEPARTMENT OF REVENUE SURTAX RECEIPTS COLLECTED (14E6-130-D130-R000-R284, R285, R286)</v>
      </c>
    </row>
    <row r="9" spans="1:12" x14ac:dyDescent="0.2">
      <c r="B9" s="15" t="str">
        <f>+'[1]JUN WKSHT'!B9</f>
        <v>GROSS RECEIPTS (REVENUE DISTRIBUTION)</v>
      </c>
      <c r="C9" s="15"/>
      <c r="E9"/>
    </row>
    <row r="10" spans="1:12" x14ac:dyDescent="0.2">
      <c r="B10" s="15"/>
      <c r="C10" s="15" t="str">
        <f>+'[1]JUN WKSHT'!C10</f>
        <v>VOLUNTEER FIRE DEPARTMENT AID</v>
      </c>
      <c r="E10"/>
    </row>
    <row r="11" spans="1:12" x14ac:dyDescent="0.2">
      <c r="D11" s="15" t="str">
        <f>+'[1]JUN WKSHT'!D11</f>
        <v>R284 Volunteer Fire Dept Aid Fund</v>
      </c>
      <c r="E11"/>
      <c r="H11" s="16"/>
      <c r="K11" s="17">
        <f>+H11+'[1]JUN WKSHT'!K11</f>
        <v>26939334.709999997</v>
      </c>
    </row>
    <row r="12" spans="1:12" x14ac:dyDescent="0.2">
      <c r="C12" s="15" t="str">
        <f>+'[1]JUN WKSHT'!C12</f>
        <v>LAW ENFORCEMENT AND FIREFIGHTERS FUND</v>
      </c>
      <c r="D12" s="18"/>
      <c r="E12"/>
      <c r="G12" s="17"/>
      <c r="J12" s="17"/>
    </row>
    <row r="13" spans="1:12" x14ac:dyDescent="0.2">
      <c r="D13" s="15" t="str">
        <f>+'[1]JUN WKSHT'!D13</f>
        <v>R285 Law Enforcement Fund</v>
      </c>
      <c r="E13"/>
      <c r="F13" s="17"/>
      <c r="G13" s="16"/>
      <c r="J13" s="17">
        <f>+G13+'[1]JUN WKSHT'!J13</f>
        <v>113267643.28999999</v>
      </c>
    </row>
    <row r="14" spans="1:12" x14ac:dyDescent="0.2">
      <c r="D14" s="15" t="str">
        <f>+'[1]JUN WKSHT'!D14</f>
        <v>R286 Firefighters Fund</v>
      </c>
      <c r="E14"/>
      <c r="G14" s="19"/>
      <c r="H14" s="20">
        <f>SUM(G13:G14)</f>
        <v>0</v>
      </c>
      <c r="I14" s="17"/>
      <c r="J14" s="20">
        <f>+G14+'[1]JUN WKSHT'!J14</f>
        <v>31947284.23</v>
      </c>
      <c r="K14" s="20">
        <f>SUM(J13:J14)</f>
        <v>145214927.51999998</v>
      </c>
    </row>
    <row r="15" spans="1:12" x14ac:dyDescent="0.2">
      <c r="D15" s="18"/>
      <c r="E15"/>
      <c r="G15" s="21"/>
      <c r="H15" s="17">
        <f>SUM(H11:H14)</f>
        <v>0</v>
      </c>
      <c r="I15" s="17"/>
      <c r="K15" s="17">
        <f>SUM(K11:K14)</f>
        <v>172154262.22999999</v>
      </c>
      <c r="L15" s="3">
        <f>+J51+J76-K15</f>
        <v>0</v>
      </c>
    </row>
    <row r="16" spans="1:12" x14ac:dyDescent="0.2">
      <c r="D16" s="18"/>
      <c r="E16"/>
      <c r="G16" s="21"/>
      <c r="H16" s="17"/>
      <c r="I16" s="17"/>
      <c r="K16" s="17"/>
    </row>
    <row r="17" spans="2:12" x14ac:dyDescent="0.2">
      <c r="B17" s="15" t="str">
        <f>+'[1]JUN WKSHT'!B17</f>
        <v>OTHER DISTRIBUTIONS (review JVs other than Revenue Distribution)</v>
      </c>
      <c r="D17" s="18"/>
      <c r="E17"/>
      <c r="G17" s="22"/>
      <c r="H17" s="17"/>
      <c r="I17" s="17"/>
      <c r="K17" s="17"/>
    </row>
    <row r="18" spans="2:12" x14ac:dyDescent="0.2">
      <c r="B18"/>
      <c r="C18" s="15" t="str">
        <f>+'[1]JUN WKSHT'!C18</f>
        <v>REVENUE REFUNDS</v>
      </c>
      <c r="D18" s="15"/>
      <c r="E18"/>
    </row>
    <row r="19" spans="2:12" x14ac:dyDescent="0.2">
      <c r="B19"/>
      <c r="C19" s="15"/>
      <c r="D19" s="15" t="str">
        <f>+'[1]JUN WKSHT'!D19</f>
        <v>R284</v>
      </c>
      <c r="E19"/>
      <c r="G19" s="23"/>
      <c r="J19" s="17">
        <f>+G19+'[1]JUN WKSHT'!J19</f>
        <v>0</v>
      </c>
    </row>
    <row r="20" spans="2:12" x14ac:dyDescent="0.2">
      <c r="B20"/>
      <c r="C20" s="15"/>
      <c r="D20" s="15" t="str">
        <f>+'[1]JUN WKSHT'!D20</f>
        <v>R285</v>
      </c>
      <c r="E20"/>
      <c r="G20" s="24"/>
      <c r="J20" s="3">
        <f>+G20+'[1]JUN WKSHT'!J20</f>
        <v>-162656.24</v>
      </c>
    </row>
    <row r="21" spans="2:12" x14ac:dyDescent="0.2">
      <c r="B21"/>
      <c r="C21" s="15"/>
      <c r="D21" s="15" t="str">
        <f>+'[1]JUN WKSHT'!D21</f>
        <v>R286</v>
      </c>
      <c r="E21"/>
      <c r="G21" s="19"/>
      <c r="H21" s="3">
        <f>SUM(G19:G21)</f>
        <v>0</v>
      </c>
      <c r="J21" s="20">
        <f>+G21+'[1]JUN WKSHT'!J21</f>
        <v>-45877.38</v>
      </c>
      <c r="K21" s="3">
        <f>SUM(J19:J21)</f>
        <v>-208533.62</v>
      </c>
      <c r="L21" s="3">
        <f>+J52+J53+J77+J78-K21</f>
        <v>0</v>
      </c>
    </row>
    <row r="22" spans="2:12" x14ac:dyDescent="0.2">
      <c r="B22"/>
      <c r="C22" s="15" t="str">
        <f>+'[1]JUN WKSHT'!C22</f>
        <v>UNHONORED CHECKS</v>
      </c>
      <c r="E22"/>
    </row>
    <row r="23" spans="2:12" x14ac:dyDescent="0.2">
      <c r="B23"/>
      <c r="D23" s="15" t="str">
        <f>+'[1]JUN WKSHT'!D23</f>
        <v>R284</v>
      </c>
      <c r="E23"/>
      <c r="G23" s="23"/>
      <c r="J23" s="17">
        <f>+G23+'[1]JUN WKSHT'!J23</f>
        <v>0</v>
      </c>
    </row>
    <row r="24" spans="2:12" x14ac:dyDescent="0.2">
      <c r="B24"/>
      <c r="D24" s="15" t="str">
        <f>+'[1]JUN WKSHT'!D24</f>
        <v>R285</v>
      </c>
      <c r="E24"/>
      <c r="G24" s="24"/>
      <c r="J24" s="3">
        <f>+G24+'[1]JUN WKSHT'!J24</f>
        <v>0</v>
      </c>
    </row>
    <row r="25" spans="2:12" x14ac:dyDescent="0.2">
      <c r="B25"/>
      <c r="D25" s="15" t="str">
        <f>+'[1]JUN WKSHT'!D25</f>
        <v>R286</v>
      </c>
      <c r="E25"/>
      <c r="G25" s="19"/>
      <c r="H25" s="3">
        <f>SUM(G23:G25)</f>
        <v>0</v>
      </c>
      <c r="J25" s="20">
        <f>+G25+'[1]JUN WKSHT'!J25</f>
        <v>0</v>
      </c>
      <c r="K25" s="3">
        <f>SUM(J23:J25)</f>
        <v>0</v>
      </c>
      <c r="L25" s="3">
        <f>+J55+J80-K25</f>
        <v>0</v>
      </c>
    </row>
    <row r="26" spans="2:12" x14ac:dyDescent="0.2">
      <c r="B26"/>
      <c r="C26" s="15" t="str">
        <f>+'[1]JUN WKSHT'!C26</f>
        <v>RECEIPT ADJUSTMENTS</v>
      </c>
      <c r="E26"/>
      <c r="H26" s="25"/>
      <c r="I26" s="25"/>
    </row>
    <row r="27" spans="2:12" x14ac:dyDescent="0.2">
      <c r="B27"/>
      <c r="D27" s="15" t="str">
        <f>+'[1]JUN WKSHT'!D27</f>
        <v>R284</v>
      </c>
      <c r="E27"/>
      <c r="G27" s="23"/>
      <c r="J27" s="17">
        <f>+G27+'[1]JUN WKSHT'!J27</f>
        <v>-912610.70000000007</v>
      </c>
    </row>
    <row r="28" spans="2:12" x14ac:dyDescent="0.2">
      <c r="B28"/>
      <c r="D28" s="15" t="str">
        <f>+'[1]JUN WKSHT'!D28</f>
        <v>R285</v>
      </c>
      <c r="E28"/>
      <c r="G28" s="24"/>
      <c r="J28" s="3">
        <f>+G28+'[1]JUN WKSHT'!J28</f>
        <v>642003.80000000005</v>
      </c>
    </row>
    <row r="29" spans="2:12" x14ac:dyDescent="0.2">
      <c r="B29"/>
      <c r="D29" s="15" t="str">
        <f>+'[1]JUN WKSHT'!D29</f>
        <v>R286</v>
      </c>
      <c r="E29"/>
      <c r="G29" s="19"/>
      <c r="H29" s="20">
        <f>SUM(G27:G29)</f>
        <v>0</v>
      </c>
      <c r="J29" s="20">
        <f>+G29+'[1]JUN WKSHT'!J29</f>
        <v>181077.97999999998</v>
      </c>
      <c r="K29" s="20">
        <f>SUM(J27:J29)</f>
        <v>-89528.920000000042</v>
      </c>
    </row>
    <row r="30" spans="2:12" ht="13.5" thickBot="1" x14ac:dyDescent="0.25">
      <c r="B30"/>
      <c r="D30" s="15" t="str">
        <f>+'[1]JUN WKSHT'!D30</f>
        <v>NET RECEIPTS TO BE DISTRIBUTED</v>
      </c>
      <c r="E30"/>
      <c r="H30" s="26">
        <f>SUM(H15:H29)</f>
        <v>0</v>
      </c>
      <c r="I30" s="21"/>
      <c r="K30" s="26">
        <f>SUM(K15:K29)</f>
        <v>171856199.69</v>
      </c>
    </row>
    <row r="32" spans="2:12" x14ac:dyDescent="0.2">
      <c r="B32" s="15" t="str">
        <f>+'[1]JUN WKSHT'!B32</f>
        <v>TOTAL</v>
      </c>
      <c r="D32"/>
    </row>
    <row r="33" spans="1:11" x14ac:dyDescent="0.2">
      <c r="C33" s="15" t="str">
        <f>+'[1]JUN WKSHT'!C33</f>
        <v>R284</v>
      </c>
      <c r="D33"/>
      <c r="G33" s="17">
        <f>+G27+G23+G19+H11</f>
        <v>0</v>
      </c>
      <c r="J33" s="17">
        <f>+J27+J23+J19+K11</f>
        <v>26026724.009999998</v>
      </c>
    </row>
    <row r="34" spans="1:11" x14ac:dyDescent="0.2">
      <c r="C34" s="15" t="str">
        <f>+'[1]JUN WKSHT'!C34</f>
        <v>R285</v>
      </c>
      <c r="D34"/>
      <c r="G34" s="3">
        <f>+G28+G24+G20+G13</f>
        <v>0</v>
      </c>
      <c r="J34" s="3">
        <f>+J28+J24+J20+J13</f>
        <v>113746990.84999999</v>
      </c>
    </row>
    <row r="35" spans="1:11" x14ac:dyDescent="0.2">
      <c r="C35" s="15" t="str">
        <f>+'[1]JUN WKSHT'!C35</f>
        <v>R286</v>
      </c>
      <c r="D35"/>
      <c r="G35" s="20">
        <f>+G29+G25+G21+G14</f>
        <v>0</v>
      </c>
      <c r="H35" s="17">
        <f>SUM(G33:G35)</f>
        <v>0</v>
      </c>
      <c r="J35" s="20">
        <f>+J29+J25+J21+J14</f>
        <v>32082484.830000002</v>
      </c>
      <c r="K35" s="17">
        <f>SUM(J33:J35)</f>
        <v>171856199.69</v>
      </c>
    </row>
    <row r="37" spans="1:11" x14ac:dyDescent="0.2">
      <c r="C37" s="27" t="s">
        <v>7</v>
      </c>
      <c r="D37" s="27"/>
      <c r="E37" s="27"/>
      <c r="F37" s="27"/>
      <c r="G37" s="28" t="s">
        <v>8</v>
      </c>
      <c r="H37" s="29"/>
    </row>
    <row r="38" spans="1:11" x14ac:dyDescent="0.2">
      <c r="C38" s="27"/>
      <c r="D38" s="30"/>
      <c r="E38" s="27" t="s">
        <v>9</v>
      </c>
      <c r="F38" s="27"/>
      <c r="G38" s="27"/>
      <c r="H38" s="31">
        <f>G40+G41</f>
        <v>0</v>
      </c>
    </row>
    <row r="39" spans="1:11" x14ac:dyDescent="0.2">
      <c r="C39" s="27"/>
      <c r="D39" s="30"/>
      <c r="E39" s="30" t="s">
        <v>10</v>
      </c>
      <c r="F39" s="27"/>
      <c r="G39" s="27"/>
      <c r="H39" s="31"/>
    </row>
    <row r="40" spans="1:11" x14ac:dyDescent="0.2">
      <c r="C40" s="27"/>
      <c r="D40" s="27"/>
      <c r="E40" s="30" t="s">
        <v>11</v>
      </c>
      <c r="F40" s="30"/>
      <c r="G40" s="31">
        <f>-G20</f>
        <v>0</v>
      </c>
      <c r="H40" s="27"/>
      <c r="J40" s="3" t="s">
        <v>12</v>
      </c>
    </row>
    <row r="41" spans="1:11" x14ac:dyDescent="0.2">
      <c r="C41" s="27"/>
      <c r="D41" s="27"/>
      <c r="E41" s="30" t="s">
        <v>10</v>
      </c>
      <c r="F41" s="27"/>
      <c r="G41" s="27">
        <f>-G21</f>
        <v>0</v>
      </c>
      <c r="H41" s="27"/>
    </row>
    <row r="42" spans="1:11" x14ac:dyDescent="0.2">
      <c r="C42" s="32" t="s">
        <v>13</v>
      </c>
      <c r="D42" s="27"/>
      <c r="E42" s="30"/>
      <c r="F42" s="27"/>
      <c r="G42" s="27"/>
      <c r="H42" s="27"/>
    </row>
    <row r="43" spans="1:11" x14ac:dyDescent="0.2">
      <c r="C43" s="27"/>
      <c r="D43" s="27"/>
      <c r="E43" s="30"/>
      <c r="F43" s="27"/>
      <c r="G43" s="27"/>
      <c r="H43" s="27"/>
    </row>
    <row r="44" spans="1:11" x14ac:dyDescent="0.2">
      <c r="E44" s="15"/>
    </row>
    <row r="45" spans="1:11" x14ac:dyDescent="0.2">
      <c r="A45" s="14" t="str">
        <f>+'[1]JUN WKSHT'!A44</f>
        <v>LAW ENFORCEMENT FOUNDATION FUND (13DB-525-0000)</v>
      </c>
    </row>
    <row r="46" spans="1:11" x14ac:dyDescent="0.2">
      <c r="A46" s="14"/>
      <c r="B46" s="15" t="str">
        <f>+'[1]JUN WKSHT'!B45</f>
        <v>BALANCE FORWARDED FROM FISCAL YEAR 2023</v>
      </c>
      <c r="K46" s="17">
        <f>+'[1]JUN WKSHT'!K45</f>
        <v>73871628.640000001</v>
      </c>
    </row>
    <row r="47" spans="1:11" x14ac:dyDescent="0.2">
      <c r="A47" s="14"/>
      <c r="K47" s="17"/>
    </row>
    <row r="48" spans="1:11" x14ac:dyDescent="0.2">
      <c r="B48" s="33" t="str">
        <f>+'[1]JUN WKSHT'!B65</f>
        <v>CASH BALANCE JUNE 30, 2024</v>
      </c>
      <c r="H48" s="34">
        <f>+'[1]JUN WKSHT'!H65</f>
        <v>108271871.23</v>
      </c>
      <c r="I48" s="17"/>
    </row>
    <row r="49" spans="2:12" x14ac:dyDescent="0.2">
      <c r="B49" s="15"/>
      <c r="H49" s="17"/>
      <c r="I49" s="17"/>
    </row>
    <row r="50" spans="2:12" x14ac:dyDescent="0.2">
      <c r="B50" s="15" t="str">
        <f>+'[1]JUN WKSHT'!B49</f>
        <v>REVENUE DISTRIBUTION INCOME (REVENUE DETAIL WORKSHEET):</v>
      </c>
      <c r="H50" s="35" t="s">
        <v>14</v>
      </c>
      <c r="K50" s="35" t="s">
        <v>14</v>
      </c>
      <c r="L50" s="36"/>
    </row>
    <row r="51" spans="2:12" x14ac:dyDescent="0.2">
      <c r="C51" s="15" t="str">
        <f>+'[1]JUN WKSHT'!C50</f>
        <v>REVENUE DISTRIBUTION (N114)</v>
      </c>
      <c r="G51" s="16"/>
      <c r="H51" s="37">
        <f>+H14*0.78</f>
        <v>0</v>
      </c>
      <c r="J51" s="17">
        <f>+G51+'[1]JUN WKSHT'!J50</f>
        <v>113267643.28999999</v>
      </c>
      <c r="K51" s="37">
        <f>+K14*0.78</f>
        <v>113267643.46559998</v>
      </c>
      <c r="L51" s="25"/>
    </row>
    <row r="52" spans="2:12" x14ac:dyDescent="0.2">
      <c r="C52" s="15" t="str">
        <f>+'[1]JUN WKSHT'!C51</f>
        <v>REVENUE REFUNDS:  PRIOR YEAR</v>
      </c>
      <c r="G52" s="24"/>
      <c r="J52" s="3">
        <f>+G52+'[1]JUN WKSHT'!J51</f>
        <v>0</v>
      </c>
    </row>
    <row r="53" spans="2:12" x14ac:dyDescent="0.2">
      <c r="C53" s="15" t="str">
        <f>+'[1]JUN WKSHT'!C52</f>
        <v>REVENUE REFUNDS:  CURRENT YEAR</v>
      </c>
      <c r="G53" s="24">
        <v>-109.62</v>
      </c>
      <c r="J53" s="3">
        <f>+G53+'[1]JUN WKSHT'!J52</f>
        <v>-162656.24</v>
      </c>
    </row>
    <row r="54" spans="2:12" x14ac:dyDescent="0.2">
      <c r="C54" s="15" t="str">
        <f>+'[1]JUN WKSHT'!C53</f>
        <v>REFUND OF PRIOR YEAR DISBURSEMENTS (R881)</v>
      </c>
      <c r="G54" s="24"/>
      <c r="J54" s="3">
        <f>+G54+'[1]JUN WKSHT'!J53</f>
        <v>0</v>
      </c>
    </row>
    <row r="55" spans="2:12" x14ac:dyDescent="0.2">
      <c r="C55" s="15" t="str">
        <f>+'[1]JUN WKSHT'!C54</f>
        <v>UNHONORED CHECKS</v>
      </c>
      <c r="G55" s="24"/>
      <c r="J55" s="3">
        <f>+G55+'[1]JUN WKSHT'!J54</f>
        <v>0</v>
      </c>
    </row>
    <row r="56" spans="2:12" x14ac:dyDescent="0.2">
      <c r="C56" s="15" t="str">
        <f>+'[1]JUN WKSHT'!C55</f>
        <v>RECEIPT ADJUSTMENTS</v>
      </c>
      <c r="G56" s="19">
        <v>50.72</v>
      </c>
      <c r="H56" s="3">
        <f>SUM(G51:G56)</f>
        <v>-58.900000000000006</v>
      </c>
      <c r="J56" s="20">
        <f>+G56+'[1]JUN WKSHT'!J55</f>
        <v>642003.79999999993</v>
      </c>
      <c r="K56" s="3">
        <f>SUM(J51:J56)</f>
        <v>113746990.84999999</v>
      </c>
    </row>
    <row r="58" spans="2:12" x14ac:dyDescent="0.2">
      <c r="B58" s="15" t="str">
        <f>+'[1]JUN WKSHT'!B57</f>
        <v>INVESTMENT INCOME (R771)</v>
      </c>
      <c r="C58"/>
      <c r="H58" s="24"/>
      <c r="K58" s="3">
        <f>+H58+'[1]JUN WKSHT'!K57</f>
        <v>4471782.5999999996</v>
      </c>
    </row>
    <row r="59" spans="2:12" x14ac:dyDescent="0.2">
      <c r="L59" s="38" t="s">
        <v>15</v>
      </c>
    </row>
    <row r="60" spans="2:12" x14ac:dyDescent="0.2">
      <c r="B60" s="15" t="str">
        <f>+'[1]JUN WKSHT'!B59</f>
        <v>OTHER REVENUE</v>
      </c>
      <c r="H60" s="24"/>
      <c r="K60" s="3">
        <f>+H60+'[1]JUN WKSHT'!K59</f>
        <v>12931.36</v>
      </c>
      <c r="L60" s="39">
        <f>-61691.43+'[1]JUN WKSHT'!L59</f>
        <v>34195746.530000001</v>
      </c>
    </row>
    <row r="61" spans="2:12" x14ac:dyDescent="0.2">
      <c r="L61" s="40" t="s">
        <v>16</v>
      </c>
    </row>
    <row r="62" spans="2:12" x14ac:dyDescent="0.2">
      <c r="B62" s="15" t="str">
        <f>+'[1]MAR WKSHT'!B62</f>
        <v>EXPENDITURES (LAW ENFORCEMENT SUMMARY)</v>
      </c>
      <c r="L62" s="40">
        <f>+K46</f>
        <v>73871628.640000001</v>
      </c>
    </row>
    <row r="63" spans="2:12" x14ac:dyDescent="0.2">
      <c r="B63" s="15"/>
      <c r="C63" s="8" t="str">
        <f>+'[1]AUG WKSHT'!C63</f>
        <v>CASH EXPENDITURES</v>
      </c>
      <c r="H63" s="25"/>
      <c r="I63" s="25"/>
      <c r="J63" s="27">
        <v>84035958.280000001</v>
      </c>
      <c r="K63" s="25"/>
      <c r="L63" s="40" t="s">
        <v>17</v>
      </c>
    </row>
    <row r="64" spans="2:12" x14ac:dyDescent="0.2">
      <c r="B64" s="15"/>
      <c r="C64" s="8" t="str">
        <f>+'[1]AUG WKSHT'!C64</f>
        <v>ACCRUED EXPENDITURES</v>
      </c>
      <c r="H64" s="41">
        <f>K64-'[1]JUN WKSHT'!K63</f>
        <v>384889.64999999106</v>
      </c>
      <c r="I64" s="25"/>
      <c r="J64" s="27">
        <v>180452.49</v>
      </c>
      <c r="K64" s="41">
        <f>SUM(J63:J64)</f>
        <v>84216410.769999996</v>
      </c>
      <c r="L64" s="40">
        <f>+J64</f>
        <v>180452.49</v>
      </c>
    </row>
    <row r="65" spans="1:13" x14ac:dyDescent="0.2">
      <c r="L65" s="40" t="s">
        <v>18</v>
      </c>
      <c r="M65" s="25" t="s">
        <v>19</v>
      </c>
    </row>
    <row r="66" spans="1:13" ht="13.5" thickBot="1" x14ac:dyDescent="0.25">
      <c r="B66" s="42" t="s">
        <v>20</v>
      </c>
      <c r="C66" s="43"/>
      <c r="D66" s="43"/>
      <c r="E66" s="43"/>
      <c r="H66" s="44">
        <f>+H48+H56+H58+H60-H64</f>
        <v>107886922.68000001</v>
      </c>
      <c r="K66" s="44">
        <f>+K46+K56+K58+K60-K64</f>
        <v>107886922.68000002</v>
      </c>
      <c r="L66" s="45">
        <f>+L60+L62-L64</f>
        <v>107886922.68000001</v>
      </c>
      <c r="M66" s="25">
        <f>L66-K66</f>
        <v>0</v>
      </c>
    </row>
    <row r="67" spans="1:13" x14ac:dyDescent="0.2">
      <c r="L67" s="25"/>
      <c r="M67" s="25"/>
    </row>
    <row r="68" spans="1:13" x14ac:dyDescent="0.2">
      <c r="A68" s="14" t="str">
        <f>+'[1]JUN WKSHT'!A67</f>
        <v>FIREFIGHTERS FOUNDATION FUND (1341-470-UNIT-PK00)</v>
      </c>
      <c r="M68" s="25"/>
    </row>
    <row r="69" spans="1:13" x14ac:dyDescent="0.2">
      <c r="A69" s="15"/>
      <c r="B69" s="8" t="str">
        <f>+B46</f>
        <v>BALANCE FORWARDED FROM FISCAL YEAR 2023</v>
      </c>
      <c r="K69" s="17">
        <f>+'[1]JUN WKSHT'!K68</f>
        <v>38612985.210000001</v>
      </c>
      <c r="M69" s="25"/>
    </row>
    <row r="70" spans="1:13" x14ac:dyDescent="0.2">
      <c r="A70" s="14"/>
      <c r="K70" s="17"/>
      <c r="M70" s="25"/>
    </row>
    <row r="71" spans="1:13" x14ac:dyDescent="0.2">
      <c r="B71" s="15" t="str">
        <f>+B48</f>
        <v>CASH BALANCE JUNE 30, 2024</v>
      </c>
      <c r="H71" s="34">
        <f>+'[1]JUN WKSHT'!H88</f>
        <v>49558609.639999986</v>
      </c>
      <c r="I71" s="17"/>
      <c r="M71" s="25"/>
    </row>
    <row r="72" spans="1:13" x14ac:dyDescent="0.2">
      <c r="B72" s="15"/>
      <c r="H72" s="17"/>
      <c r="I72" s="17"/>
      <c r="M72" s="25"/>
    </row>
    <row r="73" spans="1:13" x14ac:dyDescent="0.2">
      <c r="B73" s="33" t="str">
        <f>+B50</f>
        <v>REVENUE DISTRIBUTION INCOME (REVENUE DETAIL WORKSHEET):</v>
      </c>
      <c r="M73" s="25"/>
    </row>
    <row r="74" spans="1:13" x14ac:dyDescent="0.2">
      <c r="C74" s="15" t="str">
        <f>+C51</f>
        <v>REVENUE DISTRIBUTION (N114)</v>
      </c>
      <c r="H74" s="35" t="s">
        <v>21</v>
      </c>
      <c r="K74" s="35"/>
      <c r="M74" s="25"/>
    </row>
    <row r="75" spans="1:13" x14ac:dyDescent="0.2">
      <c r="C75" s="15"/>
      <c r="D75" s="15" t="str">
        <f>+'[1]JUN WKSHT'!D74</f>
        <v>FIREFIGHTERS FUND</v>
      </c>
      <c r="F75" s="16"/>
      <c r="G75" s="17"/>
      <c r="H75" s="37">
        <f>+H14*0.22</f>
        <v>0</v>
      </c>
      <c r="J75" s="17"/>
      <c r="K75" s="37"/>
      <c r="L75" s="46" t="s">
        <v>22</v>
      </c>
      <c r="M75" s="25"/>
    </row>
    <row r="76" spans="1:13" x14ac:dyDescent="0.2">
      <c r="C76" s="15"/>
      <c r="D76" s="15" t="str">
        <f>+'[1]JUN WKSHT'!D75</f>
        <v>VOLUNTEER FIRE DEPT AID</v>
      </c>
      <c r="F76" s="19"/>
      <c r="G76" s="17">
        <f>SUM(F75:F76)</f>
        <v>0</v>
      </c>
      <c r="J76" s="17">
        <f>+G76+'[1]JUN WKSHT'!J75</f>
        <v>58886618.940000005</v>
      </c>
      <c r="L76" s="40">
        <f>+K11+J14</f>
        <v>58886618.939999998</v>
      </c>
      <c r="M76" s="25"/>
    </row>
    <row r="77" spans="1:13" x14ac:dyDescent="0.2">
      <c r="C77" s="15" t="str">
        <f>+C52</f>
        <v>REVENUE REFUNDS:  PRIOR YEAR</v>
      </c>
      <c r="G77" s="24"/>
      <c r="J77" s="3">
        <f>+G77+'[1]JUN WKSHT'!J76</f>
        <v>0</v>
      </c>
      <c r="L77" s="47" t="s">
        <v>23</v>
      </c>
      <c r="M77" s="25"/>
    </row>
    <row r="78" spans="1:13" x14ac:dyDescent="0.2">
      <c r="C78" s="8" t="str">
        <f>+C53</f>
        <v>REVENUE REFUNDS:  CURRENT YEAR</v>
      </c>
      <c r="G78" s="24">
        <v>-30.92</v>
      </c>
      <c r="J78" s="3">
        <f>+G78+'[1]JUN WKSHT'!J77</f>
        <v>-45877.38</v>
      </c>
      <c r="L78" s="48"/>
      <c r="M78" s="25"/>
    </row>
    <row r="79" spans="1:13" x14ac:dyDescent="0.2">
      <c r="C79" s="15" t="str">
        <f>+C54</f>
        <v>REFUND OF PRIOR YEAR DISBURSEMENTS (R881)</v>
      </c>
      <c r="G79" s="24"/>
      <c r="J79" s="3">
        <f>+G79+'[1]JUN WKSHT'!J78</f>
        <v>0</v>
      </c>
      <c r="M79" s="25"/>
    </row>
    <row r="80" spans="1:13" x14ac:dyDescent="0.2">
      <c r="C80" s="8" t="str">
        <f>+C55</f>
        <v>UNHONORED CHECKS</v>
      </c>
      <c r="G80" s="24"/>
      <c r="J80" s="3">
        <f>+G80+'[1]JUN WKSHT'!J79</f>
        <v>0</v>
      </c>
      <c r="M80" s="25"/>
    </row>
    <row r="81" spans="1:14" x14ac:dyDescent="0.2">
      <c r="C81" s="8" t="str">
        <f>+C56</f>
        <v>RECEIPT ADJUSTMENTS</v>
      </c>
      <c r="G81" s="19">
        <v>-50.72</v>
      </c>
      <c r="H81" s="3">
        <f>SUM(G75:G81)</f>
        <v>-81.64</v>
      </c>
      <c r="J81" s="20">
        <f>+G81+'[1]JUN WKSHT'!J80</f>
        <v>-731532.72</v>
      </c>
      <c r="K81" s="3">
        <f>SUM(J76:J81)</f>
        <v>58109208.840000004</v>
      </c>
      <c r="M81" s="25"/>
    </row>
    <row r="82" spans="1:14" x14ac:dyDescent="0.2">
      <c r="M82" s="25"/>
    </row>
    <row r="83" spans="1:14" ht="13.5" customHeight="1" x14ac:dyDescent="0.2">
      <c r="B83" s="15" t="str">
        <f>+B58</f>
        <v>INVESTMENT INCOME (R771)</v>
      </c>
      <c r="C83"/>
      <c r="H83" s="24"/>
      <c r="K83" s="3">
        <f>+H83+'[1]JUN WKSHT'!K82</f>
        <v>2006735.87</v>
      </c>
      <c r="M83" s="25"/>
    </row>
    <row r="84" spans="1:14" x14ac:dyDescent="0.2">
      <c r="L84" s="38" t="s">
        <v>15</v>
      </c>
      <c r="M84" s="25"/>
    </row>
    <row r="85" spans="1:14" x14ac:dyDescent="0.2">
      <c r="B85" s="15" t="str">
        <f>+B60</f>
        <v>OTHER REVENUE</v>
      </c>
      <c r="C85"/>
      <c r="H85" s="24"/>
      <c r="K85" s="3">
        <f>+H85+'[1]JUN WKSHT'!K84</f>
        <v>0</v>
      </c>
      <c r="L85" s="39">
        <f>-81.64+'[1]JUN WKSHT'!L84</f>
        <v>10945542.790000001</v>
      </c>
      <c r="M85" s="25"/>
    </row>
    <row r="86" spans="1:14" x14ac:dyDescent="0.2">
      <c r="L86" s="40" t="s">
        <v>16</v>
      </c>
      <c r="M86" s="25"/>
    </row>
    <row r="87" spans="1:14" x14ac:dyDescent="0.2">
      <c r="B87" s="15" t="str">
        <f>+'[1]JUN WKSHT'!B86</f>
        <v>EXPENDITURES (FIREFIGHTERS SUMMARY)</v>
      </c>
      <c r="H87" s="20">
        <f>+K87-'[1]JUN WKSHT'!K86</f>
        <v>0</v>
      </c>
      <c r="K87" s="49">
        <v>49170401.920000002</v>
      </c>
      <c r="L87" s="40">
        <f>+K69</f>
        <v>38612985.210000001</v>
      </c>
      <c r="M87" s="25"/>
    </row>
    <row r="88" spans="1:14" x14ac:dyDescent="0.2">
      <c r="L88" s="40" t="s">
        <v>18</v>
      </c>
      <c r="M88" s="25" t="s">
        <v>19</v>
      </c>
    </row>
    <row r="89" spans="1:14" ht="13.5" thickBot="1" x14ac:dyDescent="0.25">
      <c r="B89" s="8" t="str">
        <f>+B66</f>
        <v>CASH BALANCE FINAL Period 13, 2024</v>
      </c>
      <c r="H89" s="44">
        <f>+H71+H81+H83+H85-H87</f>
        <v>49558527.999999985</v>
      </c>
      <c r="K89" s="44">
        <f>+K69+K81+K83+K85-K87</f>
        <v>49558528.000000015</v>
      </c>
      <c r="L89" s="45">
        <f>+L85+L87</f>
        <v>49558528</v>
      </c>
      <c r="M89" s="25">
        <f>L89-K89</f>
        <v>0</v>
      </c>
    </row>
    <row r="90" spans="1:14" x14ac:dyDescent="0.2">
      <c r="H90" s="21"/>
      <c r="K90" s="21"/>
      <c r="L90" s="25"/>
    </row>
    <row r="92" spans="1:14" s="25" customFormat="1" x14ac:dyDescent="0.2">
      <c r="A92" s="8"/>
      <c r="B92" s="8"/>
      <c r="C92" s="8"/>
      <c r="D92" s="8"/>
      <c r="E92" s="8"/>
      <c r="F92" s="3"/>
      <c r="G92" s="3"/>
      <c r="H92" s="3"/>
      <c r="I92" s="3"/>
      <c r="J92" s="3"/>
      <c r="K92" s="3"/>
      <c r="L92" s="3"/>
      <c r="M92" s="3"/>
      <c r="N92" s="3"/>
    </row>
    <row r="99" spans="2:12" x14ac:dyDescent="0.2">
      <c r="B99" s="50"/>
      <c r="C99" s="50"/>
      <c r="D99" s="50"/>
      <c r="E99" s="50"/>
      <c r="F99" s="51"/>
      <c r="G99" s="51"/>
      <c r="H99" s="51"/>
      <c r="I99" s="51"/>
      <c r="J99" s="51"/>
      <c r="K99" s="51"/>
      <c r="L99" s="51"/>
    </row>
    <row r="100" spans="2:12" x14ac:dyDescent="0.2">
      <c r="B100" s="50"/>
      <c r="C100" s="50"/>
      <c r="D100" s="50"/>
      <c r="E100" s="50"/>
      <c r="F100" s="51"/>
      <c r="G100" s="51"/>
      <c r="H100" s="51"/>
      <c r="I100" s="51"/>
      <c r="J100" s="51"/>
      <c r="K100" s="51"/>
      <c r="L100" s="51"/>
    </row>
    <row r="101" spans="2:12" x14ac:dyDescent="0.2">
      <c r="B101" s="50"/>
      <c r="C101" s="50"/>
      <c r="D101" s="50"/>
      <c r="E101" s="50"/>
      <c r="F101" s="51"/>
      <c r="G101" s="51"/>
      <c r="H101" s="51"/>
      <c r="I101" s="51"/>
      <c r="J101" s="51"/>
      <c r="K101" s="51"/>
      <c r="L101" s="51"/>
    </row>
    <row r="102" spans="2:12" x14ac:dyDescent="0.2">
      <c r="B102" s="50"/>
      <c r="C102" s="50"/>
      <c r="D102" s="50"/>
      <c r="E102" s="50"/>
      <c r="F102" s="51"/>
      <c r="G102" s="51"/>
      <c r="H102" s="51"/>
      <c r="I102" s="51"/>
      <c r="J102" s="51"/>
      <c r="K102" s="51"/>
      <c r="L102" s="51"/>
    </row>
    <row r="103" spans="2:12" x14ac:dyDescent="0.2">
      <c r="B103" s="50"/>
      <c r="C103" s="50"/>
      <c r="D103" s="50"/>
      <c r="E103" s="50"/>
      <c r="F103" s="51"/>
      <c r="G103" s="51"/>
      <c r="H103" s="51"/>
      <c r="I103" s="51"/>
      <c r="J103" s="51"/>
      <c r="K103" s="51"/>
      <c r="L103" s="51"/>
    </row>
    <row r="104" spans="2:12" x14ac:dyDescent="0.2">
      <c r="B104" s="50"/>
      <c r="C104" s="50"/>
      <c r="D104" s="50"/>
      <c r="E104" s="50"/>
      <c r="F104" s="51"/>
      <c r="G104" s="51"/>
      <c r="H104" s="51"/>
      <c r="I104" s="51"/>
      <c r="J104" s="51"/>
      <c r="K104" s="51"/>
      <c r="L104" s="51"/>
    </row>
    <row r="105" spans="2:12" x14ac:dyDescent="0.2">
      <c r="B105" s="50"/>
      <c r="C105" s="50"/>
      <c r="D105" s="50"/>
      <c r="E105" s="50"/>
      <c r="F105" s="51"/>
      <c r="G105" s="51"/>
      <c r="H105" s="51"/>
      <c r="I105" s="51"/>
      <c r="J105" s="51"/>
      <c r="K105" s="51"/>
      <c r="L105" s="51"/>
    </row>
    <row r="106" spans="2:12" x14ac:dyDescent="0.2">
      <c r="B106" s="50"/>
      <c r="C106" s="50"/>
      <c r="D106" s="50"/>
      <c r="E106" s="50"/>
      <c r="F106" s="51"/>
      <c r="G106" s="51"/>
      <c r="H106" s="51"/>
      <c r="I106" s="51"/>
      <c r="J106" s="51"/>
      <c r="K106" s="51"/>
      <c r="L106" s="51"/>
    </row>
    <row r="107" spans="2:12" x14ac:dyDescent="0.2">
      <c r="B107" s="50"/>
      <c r="C107" s="50"/>
      <c r="D107" s="50"/>
      <c r="E107" s="50"/>
      <c r="F107" s="51"/>
      <c r="G107" s="51"/>
      <c r="H107" s="51"/>
      <c r="I107" s="51"/>
      <c r="J107" s="51"/>
      <c r="K107" s="51"/>
      <c r="L107" s="51"/>
    </row>
    <row r="108" spans="2:12" x14ac:dyDescent="0.2">
      <c r="B108" s="50"/>
      <c r="C108" s="50"/>
      <c r="D108" s="50"/>
      <c r="E108" s="50"/>
      <c r="F108" s="51"/>
      <c r="G108" s="51"/>
      <c r="H108" s="51"/>
      <c r="I108" s="51"/>
      <c r="J108" s="51"/>
      <c r="K108" s="51"/>
      <c r="L108" s="51"/>
    </row>
    <row r="109" spans="2:12" x14ac:dyDescent="0.2">
      <c r="B109" s="50"/>
      <c r="C109" s="50"/>
      <c r="D109" s="50"/>
      <c r="E109" s="50"/>
      <c r="F109" s="51"/>
      <c r="G109" s="51"/>
      <c r="H109" s="51"/>
      <c r="I109" s="51"/>
      <c r="J109" s="51"/>
      <c r="K109" s="51"/>
      <c r="L109" s="51"/>
    </row>
    <row r="110" spans="2:12" x14ac:dyDescent="0.2">
      <c r="B110" s="50"/>
      <c r="C110" s="50"/>
      <c r="D110" s="50"/>
      <c r="E110" s="50"/>
      <c r="F110" s="51"/>
      <c r="G110" s="51"/>
      <c r="H110" s="51"/>
      <c r="I110" s="51"/>
      <c r="J110" s="51"/>
      <c r="K110" s="51"/>
      <c r="L110" s="51"/>
    </row>
  </sheetData>
  <printOptions horizontalCentered="1" verticalCentered="1"/>
  <pageMargins left="0" right="0" top="0" bottom="0" header="0" footer="0"/>
  <pageSetup scale="63" fitToWidth="0" orientation="portrait" horizontalDpi="300" verticalDpi="300" r:id="rId1"/>
  <headerFooter alignWithMargins="0"/>
  <rowBreaks count="1" manualBreakCount="1">
    <brk id="9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D3D8C-C27E-48A2-8B39-7FABA938B968}">
  <sheetPr>
    <pageSetUpPr fitToPage="1"/>
  </sheetPr>
  <dimension ref="A1:O65"/>
  <sheetViews>
    <sheetView topLeftCell="A33" workbookViewId="0">
      <selection activeCell="R78" sqref="R78"/>
    </sheetView>
  </sheetViews>
  <sheetFormatPr defaultColWidth="9.140625" defaultRowHeight="12.75" x14ac:dyDescent="0.2"/>
  <cols>
    <col min="1" max="1" width="1.7109375" style="8" customWidth="1"/>
    <col min="2" max="4" width="3.7109375" style="8" customWidth="1"/>
    <col min="5" max="5" width="29.7109375" style="8" customWidth="1"/>
    <col min="6" max="6" width="14.7109375" style="3" customWidth="1"/>
    <col min="7" max="7" width="1.7109375" style="3" customWidth="1"/>
    <col min="8" max="8" width="14.7109375" style="3" customWidth="1"/>
    <col min="9" max="9" width="16" style="3" bestFit="1" customWidth="1"/>
    <col min="10" max="10" width="3.7109375" style="3" customWidth="1"/>
    <col min="11" max="11" width="1.7109375" style="3" customWidth="1"/>
    <col min="12" max="12" width="15.85546875" style="3" customWidth="1"/>
    <col min="13" max="13" width="16.140625" style="3" customWidth="1"/>
    <col min="14" max="14" width="1.7109375" style="3" customWidth="1"/>
    <col min="15" max="15" width="10.28515625" style="3" customWidth="1"/>
    <col min="16" max="16384" width="9.140625" style="3"/>
  </cols>
  <sheetData>
    <row r="1" spans="1:15" ht="15" x14ac:dyDescent="0.2">
      <c r="A1" s="1" t="str">
        <f>+'[1]JUL WKSHT'!A1</f>
        <v>COMMONWEALTH OF KENTUCKY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5" x14ac:dyDescent="0.2">
      <c r="A2" s="4" t="str">
        <f>+'[1]JUL WKSHT'!A2</f>
        <v>LAW ENFORCEMENT FOUNDATION AND FIREFIGHTERS FOUNDATION FUNDS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" x14ac:dyDescent="0.2">
      <c r="A3" s="4" t="str">
        <f>+[1]JUL!A3</f>
        <v>SURTAX RECEIPTS SCHEDULE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5" x14ac:dyDescent="0.2">
      <c r="A4" s="1" t="str">
        <f>+'[1]Period 13 WKSHT'!A4</f>
        <v>FOR THE PERIOD JULY 1, 2023 - FINAL Period 13, 2024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4.9000000000000004" customHeight="1" thickBo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5" ht="13.5" thickBot="1" x14ac:dyDescent="0.25"/>
    <row r="7" spans="1:15" ht="13.5" thickBot="1" x14ac:dyDescent="0.25">
      <c r="A7" s="52" t="str">
        <f>+[1]JUL!A7</f>
        <v>DEPARTMENT OF REVENUE SURTAX RECEIPTS COLLECTED</v>
      </c>
      <c r="B7" s="53"/>
      <c r="C7" s="53"/>
      <c r="D7" s="53"/>
      <c r="E7" s="54"/>
      <c r="F7" s="55"/>
      <c r="H7"/>
      <c r="I7"/>
      <c r="J7"/>
      <c r="K7"/>
      <c r="L7"/>
      <c r="M7"/>
      <c r="N7"/>
      <c r="O7" s="13" t="s">
        <v>6</v>
      </c>
    </row>
    <row r="8" spans="1:15" ht="13.5" thickBot="1" x14ac:dyDescent="0.25">
      <c r="A8" s="56"/>
      <c r="B8" s="57"/>
      <c r="C8" s="57"/>
      <c r="D8" s="57"/>
      <c r="E8" s="58"/>
      <c r="F8" s="59"/>
      <c r="G8" s="60" t="s">
        <v>4</v>
      </c>
      <c r="H8" s="61"/>
      <c r="I8" s="61"/>
      <c r="J8" s="62"/>
      <c r="K8" s="60" t="s">
        <v>5</v>
      </c>
      <c r="L8" s="61"/>
      <c r="M8" s="61"/>
      <c r="N8" s="62"/>
      <c r="O8" s="63"/>
    </row>
    <row r="9" spans="1:15" x14ac:dyDescent="0.2">
      <c r="A9" s="64"/>
      <c r="B9" s="54"/>
      <c r="C9" s="54"/>
      <c r="D9" s="54"/>
      <c r="E9" s="54"/>
      <c r="F9" s="55"/>
      <c r="G9" s="65"/>
      <c r="H9" s="66"/>
      <c r="I9" s="66"/>
      <c r="J9" s="55"/>
      <c r="K9" s="65"/>
      <c r="L9" s="66"/>
      <c r="M9" s="66"/>
      <c r="N9" s="55"/>
    </row>
    <row r="10" spans="1:15" x14ac:dyDescent="0.2">
      <c r="A10" s="67"/>
      <c r="B10" s="15" t="str">
        <f>+[1]JUL!B10</f>
        <v>GROSS RECEIPTS:</v>
      </c>
      <c r="C10" s="15"/>
      <c r="E10"/>
      <c r="F10" s="68"/>
      <c r="G10" s="69"/>
      <c r="I10" s="70"/>
      <c r="J10" s="71"/>
      <c r="K10" s="69"/>
      <c r="M10" s="70"/>
      <c r="N10" s="71"/>
    </row>
    <row r="11" spans="1:15" x14ac:dyDescent="0.2">
      <c r="A11" s="67"/>
      <c r="B11" s="15"/>
      <c r="C11" s="15" t="str">
        <f>+[1]JUL!C11</f>
        <v>VOLUNTEER FIRE DEPARTMENT AID</v>
      </c>
      <c r="E11"/>
      <c r="F11" s="68"/>
      <c r="G11" s="69"/>
      <c r="H11" s="70">
        <f>+'[1]Period 13 WKSHT'!H11</f>
        <v>0</v>
      </c>
      <c r="I11" s="70"/>
      <c r="J11" s="71"/>
      <c r="K11" s="69"/>
      <c r="L11" s="70">
        <f>+'[1]Period 13 WKSHT'!K11</f>
        <v>26939334.709999997</v>
      </c>
      <c r="M11" s="70"/>
      <c r="N11" s="71"/>
    </row>
    <row r="12" spans="1:15" x14ac:dyDescent="0.2">
      <c r="A12" s="67"/>
      <c r="B12" s="15"/>
      <c r="C12" s="15" t="str">
        <f>+[1]JUL!C12</f>
        <v>LAW ENFORCEMENT AND FIREFIGHTERS FUND</v>
      </c>
      <c r="E12"/>
      <c r="F12" s="68"/>
      <c r="G12" s="69"/>
      <c r="H12" s="20">
        <f>+'[1]Period 13 WKSHT'!H14</f>
        <v>0</v>
      </c>
      <c r="I12" s="70">
        <f>SUM(H11:H12)</f>
        <v>0</v>
      </c>
      <c r="J12" s="71"/>
      <c r="K12" s="69"/>
      <c r="L12" s="20">
        <f>+'[1]Period 13 WKSHT'!K14</f>
        <v>145214927.51999998</v>
      </c>
      <c r="M12" s="70">
        <f>SUM(L11:L12)</f>
        <v>172154262.22999999</v>
      </c>
      <c r="N12" s="71"/>
    </row>
    <row r="13" spans="1:15" x14ac:dyDescent="0.2">
      <c r="A13" s="67"/>
      <c r="B13" s="15" t="str">
        <f>+[1]JUL!B13</f>
        <v>REVENUE REFUNDS</v>
      </c>
      <c r="C13"/>
      <c r="D13" s="15"/>
      <c r="E13"/>
      <c r="F13" s="68"/>
      <c r="G13" s="69"/>
      <c r="I13" s="3">
        <f>+'[1]Period 13 WKSHT'!H21</f>
        <v>0</v>
      </c>
      <c r="J13" s="68"/>
      <c r="K13" s="69"/>
      <c r="M13" s="3">
        <f>+'[1]Period 13 WKSHT'!K21</f>
        <v>-208533.62</v>
      </c>
      <c r="N13" s="68"/>
    </row>
    <row r="14" spans="1:15" x14ac:dyDescent="0.2">
      <c r="A14" s="72"/>
      <c r="B14" s="15" t="str">
        <f>+[1]JUL!B14</f>
        <v>UNHONORED CHECKS</v>
      </c>
      <c r="C14"/>
      <c r="E14"/>
      <c r="F14" s="68"/>
      <c r="G14" s="69"/>
      <c r="I14" s="3">
        <f>+'[1]Period 13 WKSHT'!H25</f>
        <v>0</v>
      </c>
      <c r="J14" s="68"/>
      <c r="K14" s="69"/>
      <c r="M14" s="3">
        <f>+'[1]Period 13 WKSHT'!K25</f>
        <v>0</v>
      </c>
      <c r="N14" s="68"/>
    </row>
    <row r="15" spans="1:15" x14ac:dyDescent="0.2">
      <c r="A15" s="72"/>
      <c r="B15" s="15" t="str">
        <f>+[1]JUL!B15</f>
        <v>RECEIPT ADJUSTMENTS</v>
      </c>
      <c r="C15"/>
      <c r="E15"/>
      <c r="F15" s="68"/>
      <c r="G15" s="69"/>
      <c r="I15" s="25">
        <f>+'[1]Period 13 WKSHT'!H29</f>
        <v>0</v>
      </c>
      <c r="J15" s="73"/>
      <c r="K15" s="69"/>
      <c r="M15" s="25">
        <f>+'[1]Period 13 WKSHT'!K29</f>
        <v>-89528.920000000042</v>
      </c>
      <c r="N15" s="73"/>
    </row>
    <row r="16" spans="1:15" ht="13.5" thickBot="1" x14ac:dyDescent="0.25">
      <c r="A16" s="74"/>
      <c r="B16"/>
      <c r="C16" s="15" t="str">
        <f>+[1]JUL!C16</f>
        <v>NET RECEIPTS TO BE DISTRIBUTED</v>
      </c>
      <c r="D16"/>
      <c r="E16"/>
      <c r="F16" s="68"/>
      <c r="G16" s="69"/>
      <c r="I16" s="75">
        <f>SUM(I10:I15)</f>
        <v>0</v>
      </c>
      <c r="J16" s="71"/>
      <c r="K16" s="69"/>
      <c r="M16" s="75">
        <f>SUM(M10:M15)</f>
        <v>171856199.69</v>
      </c>
      <c r="N16" s="71"/>
      <c r="O16" s="3">
        <f>+I16-'[1]Period 13 WKSHT'!H30</f>
        <v>0</v>
      </c>
    </row>
    <row r="17" spans="1:15" ht="13.5" thickBot="1" x14ac:dyDescent="0.25">
      <c r="A17" s="76"/>
      <c r="B17" s="58"/>
      <c r="C17" s="58"/>
      <c r="D17" s="58"/>
      <c r="E17" s="58"/>
      <c r="F17" s="59"/>
      <c r="G17" s="77"/>
      <c r="H17" s="78"/>
      <c r="I17" s="78"/>
      <c r="J17" s="59"/>
      <c r="K17" s="77"/>
      <c r="L17" s="78"/>
      <c r="M17" s="78"/>
      <c r="N17" s="59"/>
      <c r="O17" s="3">
        <f>+M16-'[1]Period 13 WKSHT'!K30</f>
        <v>0</v>
      </c>
    </row>
    <row r="18" spans="1:15" ht="13.5" thickBot="1" x14ac:dyDescent="0.25">
      <c r="E18" s="15"/>
    </row>
    <row r="19" spans="1:15" ht="13.5" thickBot="1" x14ac:dyDescent="0.25">
      <c r="A19" s="52" t="str">
        <f>+[1]JUL!A19</f>
        <v>LAW ENFORCEMENT FOUNDATION FUND</v>
      </c>
      <c r="B19" s="53"/>
      <c r="C19" s="53"/>
      <c r="D19" s="53"/>
      <c r="E19" s="54"/>
      <c r="F19" s="55"/>
      <c r="H19"/>
      <c r="I19"/>
      <c r="J19"/>
      <c r="K19"/>
      <c r="L19"/>
      <c r="M19"/>
      <c r="N19"/>
    </row>
    <row r="20" spans="1:15" ht="13.5" thickBot="1" x14ac:dyDescent="0.25">
      <c r="A20" s="56"/>
      <c r="B20" s="57"/>
      <c r="C20" s="57"/>
      <c r="D20" s="57"/>
      <c r="E20" s="58"/>
      <c r="F20" s="59"/>
      <c r="G20" s="60" t="s">
        <v>4</v>
      </c>
      <c r="H20" s="61"/>
      <c r="I20" s="61"/>
      <c r="J20" s="62"/>
      <c r="K20" s="60" t="s">
        <v>5</v>
      </c>
      <c r="L20" s="61"/>
      <c r="M20" s="61"/>
      <c r="N20" s="62"/>
    </row>
    <row r="21" spans="1:15" x14ac:dyDescent="0.2">
      <c r="A21" s="52"/>
      <c r="B21" s="54"/>
      <c r="C21" s="54"/>
      <c r="D21" s="54"/>
      <c r="E21" s="54"/>
      <c r="F21" s="55"/>
      <c r="G21" s="65"/>
      <c r="H21" s="79"/>
      <c r="I21" s="79"/>
      <c r="J21" s="80"/>
      <c r="K21" s="65"/>
      <c r="L21" s="79"/>
      <c r="M21" s="79"/>
      <c r="N21" s="80"/>
    </row>
    <row r="22" spans="1:15" x14ac:dyDescent="0.2">
      <c r="A22" s="72"/>
      <c r="B22" s="15" t="str">
        <f>+[1]JUL!B22</f>
        <v>BALANCE FORWARDED FROM FISCAL YEAR 2023</v>
      </c>
      <c r="C22"/>
      <c r="F22" s="68"/>
      <c r="G22" s="69"/>
      <c r="J22" s="68"/>
      <c r="K22" s="69"/>
      <c r="M22" s="70">
        <f>+'[1]Period 13 WKSHT'!K46</f>
        <v>73871628.640000001</v>
      </c>
      <c r="N22" s="68"/>
    </row>
    <row r="23" spans="1:15" x14ac:dyDescent="0.2">
      <c r="A23" s="81"/>
      <c r="B23" s="14"/>
      <c r="F23" s="68"/>
      <c r="G23" s="69"/>
      <c r="J23" s="68"/>
      <c r="K23" s="69"/>
      <c r="N23" s="68"/>
    </row>
    <row r="24" spans="1:15" x14ac:dyDescent="0.2">
      <c r="A24" s="67"/>
      <c r="B24" s="15" t="str">
        <f>+'[1]Period 13 WKSHT'!B48</f>
        <v>CASH BALANCE JUNE 30, 2024</v>
      </c>
      <c r="C24"/>
      <c r="F24" s="68"/>
      <c r="G24" s="69"/>
      <c r="I24" s="70">
        <f>+'[1]Period 13 WKSHT'!H48</f>
        <v>108271871.23</v>
      </c>
      <c r="J24" s="71"/>
      <c r="K24" s="69"/>
      <c r="M24" s="70"/>
      <c r="N24" s="71"/>
    </row>
    <row r="25" spans="1:15" x14ac:dyDescent="0.2">
      <c r="A25" s="72"/>
      <c r="C25" s="15"/>
      <c r="F25" s="68"/>
      <c r="G25" s="69"/>
      <c r="I25" s="70"/>
      <c r="J25" s="71"/>
      <c r="K25" s="69"/>
      <c r="M25" s="70"/>
      <c r="N25" s="71"/>
    </row>
    <row r="26" spans="1:15" x14ac:dyDescent="0.2">
      <c r="A26" s="82"/>
      <c r="B26" s="15" t="str">
        <f>+[1]JUL!B26</f>
        <v>REVENUE DISTRIBUTION INCOME:</v>
      </c>
      <c r="F26" s="68"/>
      <c r="G26" s="69"/>
      <c r="J26" s="68"/>
      <c r="K26" s="69"/>
      <c r="N26" s="68"/>
    </row>
    <row r="27" spans="1:15" x14ac:dyDescent="0.2">
      <c r="A27" s="72"/>
      <c r="C27" s="15" t="str">
        <f>+[1]JUL!C27</f>
        <v>REVENUE DISTRIBUTION</v>
      </c>
      <c r="F27" s="68"/>
      <c r="G27" s="69"/>
      <c r="H27" s="70">
        <f>+'[1]Period 13 WKSHT'!G51</f>
        <v>0</v>
      </c>
      <c r="I27"/>
      <c r="J27" s="83"/>
      <c r="K27" s="69"/>
      <c r="L27" s="70">
        <f>+'[1]Period 13 WKSHT'!J51</f>
        <v>113267643.28999999</v>
      </c>
      <c r="M27"/>
      <c r="N27" s="83"/>
    </row>
    <row r="28" spans="1:15" x14ac:dyDescent="0.2">
      <c r="A28" s="72"/>
      <c r="C28" s="15" t="str">
        <f>+[1]JUL!C28</f>
        <v>REVENUE REFUNDS:  PRIOR YEAR</v>
      </c>
      <c r="F28" s="68"/>
      <c r="G28" s="69"/>
      <c r="H28" s="3">
        <f>+'[1]Period 13 WKSHT'!G52</f>
        <v>0</v>
      </c>
      <c r="I28"/>
      <c r="J28" s="83"/>
      <c r="K28" s="69"/>
      <c r="L28" s="3">
        <f>+'[1]Period 13 WKSHT'!J52</f>
        <v>0</v>
      </c>
      <c r="M28"/>
      <c r="N28" s="83"/>
    </row>
    <row r="29" spans="1:15" x14ac:dyDescent="0.2">
      <c r="A29" s="72"/>
      <c r="C29" s="15" t="str">
        <f>+[1]JUL!C29</f>
        <v>REVENUE REFUNDS:  CURRENT YEAR</v>
      </c>
      <c r="F29" s="68"/>
      <c r="G29" s="69"/>
      <c r="H29" s="3">
        <f>+'[1]Period 13 WKSHT'!G53</f>
        <v>-109.62</v>
      </c>
      <c r="I29"/>
      <c r="J29" s="83"/>
      <c r="K29" s="69"/>
      <c r="L29" s="3">
        <f>+'[1]Period 13 WKSHT'!J53</f>
        <v>-162656.24</v>
      </c>
      <c r="M29"/>
      <c r="N29" s="83"/>
    </row>
    <row r="30" spans="1:15" x14ac:dyDescent="0.2">
      <c r="A30" s="72"/>
      <c r="C30" s="15" t="str">
        <f>+[1]JUL!C30</f>
        <v>REFUND OF PRIOR YEAR DISBURSEMENTS</v>
      </c>
      <c r="F30" s="68"/>
      <c r="G30" s="69"/>
      <c r="H30" s="3">
        <f>+'[1]Period 13 WKSHT'!G54</f>
        <v>0</v>
      </c>
      <c r="I30"/>
      <c r="J30" s="83"/>
      <c r="K30" s="69"/>
      <c r="L30" s="3">
        <f>+'[1]Period 13 WKSHT'!J54</f>
        <v>0</v>
      </c>
      <c r="M30"/>
      <c r="N30" s="83"/>
    </row>
    <row r="31" spans="1:15" x14ac:dyDescent="0.2">
      <c r="A31" s="72"/>
      <c r="C31" s="15" t="str">
        <f>+[1]JUL!C31</f>
        <v>UNHONORED CHECKS</v>
      </c>
      <c r="F31" s="68"/>
      <c r="G31" s="69"/>
      <c r="H31" s="3">
        <f>+'[1]Period 13 WKSHT'!G55</f>
        <v>0</v>
      </c>
      <c r="I31"/>
      <c r="J31" s="83"/>
      <c r="K31" s="69"/>
      <c r="L31" s="3">
        <f>+'[1]Period 13 WKSHT'!J55</f>
        <v>0</v>
      </c>
      <c r="M31"/>
      <c r="N31" s="83"/>
    </row>
    <row r="32" spans="1:15" x14ac:dyDescent="0.2">
      <c r="A32" s="72"/>
      <c r="C32" s="15" t="str">
        <f>+[1]JUL!C32</f>
        <v>RECEIPT ADJUSTMENTS</v>
      </c>
      <c r="F32" s="68"/>
      <c r="G32" s="69"/>
      <c r="H32" s="20">
        <f>+'[1]Period 13 WKSHT'!G56</f>
        <v>50.72</v>
      </c>
      <c r="I32" s="3">
        <f>SUM(H27:H32)</f>
        <v>-58.900000000000006</v>
      </c>
      <c r="J32" s="68"/>
      <c r="K32" s="69"/>
      <c r="L32" s="20">
        <f>+'[1]Period 13 WKSHT'!J56</f>
        <v>642003.79999999993</v>
      </c>
      <c r="M32" s="3">
        <f>SUM(L27:L32)</f>
        <v>113746990.84999999</v>
      </c>
      <c r="N32" s="68"/>
    </row>
    <row r="33" spans="1:15" x14ac:dyDescent="0.2">
      <c r="A33" s="72"/>
      <c r="F33" s="68"/>
      <c r="G33" s="69"/>
      <c r="J33" s="68"/>
      <c r="K33" s="69"/>
      <c r="N33" s="68"/>
    </row>
    <row r="34" spans="1:15" x14ac:dyDescent="0.2">
      <c r="A34" s="67"/>
      <c r="B34" s="15" t="str">
        <f>+[1]JUL!B34</f>
        <v>INVESTMENT INCOME</v>
      </c>
      <c r="C34"/>
      <c r="F34" s="68"/>
      <c r="G34" s="69"/>
      <c r="I34" s="3">
        <f>+'[1]Period 13 WKSHT'!H58</f>
        <v>0</v>
      </c>
      <c r="J34" s="68"/>
      <c r="K34" s="69"/>
      <c r="M34" s="3">
        <f>+'[1]Period 13 WKSHT'!K58</f>
        <v>4471782.5999999996</v>
      </c>
      <c r="N34" s="68"/>
    </row>
    <row r="35" spans="1:15" x14ac:dyDescent="0.2">
      <c r="A35" s="72"/>
      <c r="F35" s="68"/>
      <c r="G35" s="69"/>
      <c r="J35" s="68"/>
      <c r="K35" s="69"/>
      <c r="N35" s="68"/>
    </row>
    <row r="36" spans="1:15" x14ac:dyDescent="0.2">
      <c r="A36" s="72"/>
      <c r="B36" s="15" t="str">
        <f>+[1]JUL!B36</f>
        <v>OTHER REVENUE</v>
      </c>
      <c r="C36"/>
      <c r="F36" s="68"/>
      <c r="G36" s="69"/>
      <c r="I36" s="3">
        <f>+'[1]Period 13 WKSHT'!H60</f>
        <v>0</v>
      </c>
      <c r="J36" s="68"/>
      <c r="K36" s="69"/>
      <c r="M36" s="3">
        <f>+'[1]Period 13 WKSHT'!K60</f>
        <v>12931.36</v>
      </c>
      <c r="N36" s="68"/>
    </row>
    <row r="37" spans="1:15" x14ac:dyDescent="0.2">
      <c r="A37" s="72"/>
      <c r="F37" s="68"/>
      <c r="G37" s="69"/>
      <c r="J37" s="68"/>
      <c r="K37" s="69"/>
      <c r="N37" s="68"/>
    </row>
    <row r="38" spans="1:15" x14ac:dyDescent="0.2">
      <c r="A38" s="67"/>
      <c r="B38" s="15" t="str">
        <f>+[1]JUL!B38</f>
        <v>EXPENDITURES</v>
      </c>
      <c r="F38" s="68"/>
      <c r="G38" s="69"/>
      <c r="I38" s="20">
        <f>+'[1]Period 13 WKSHT'!H64</f>
        <v>384889.64999999106</v>
      </c>
      <c r="J38" s="68"/>
      <c r="K38" s="69"/>
      <c r="M38" s="20">
        <f>+'[1]Period 13 WKSHT'!K64</f>
        <v>84216410.769999996</v>
      </c>
      <c r="N38" s="68"/>
    </row>
    <row r="39" spans="1:15" x14ac:dyDescent="0.2">
      <c r="A39" s="72"/>
      <c r="F39" s="68"/>
      <c r="G39" s="69"/>
      <c r="J39" s="68"/>
      <c r="K39" s="69"/>
      <c r="N39" s="68"/>
    </row>
    <row r="40" spans="1:15" ht="13.5" thickBot="1" x14ac:dyDescent="0.25">
      <c r="A40" s="67"/>
      <c r="B40" s="15" t="str">
        <f>+'[1]Period 13 WKSHT'!B66</f>
        <v>CASH BALANCE FINAL Period 13, 2024</v>
      </c>
      <c r="F40" s="68"/>
      <c r="G40" s="69"/>
      <c r="I40" s="84">
        <f>+I24+I32+I34+I36-I38</f>
        <v>107886922.68000001</v>
      </c>
      <c r="J40" s="71"/>
      <c r="K40" s="69"/>
      <c r="M40" s="84">
        <f>+M22+M32+M34+M36-M38</f>
        <v>107886922.68000002</v>
      </c>
      <c r="N40" s="71"/>
      <c r="O40" s="3">
        <f>+I40-'[1]Period 13 WKSHT'!H66</f>
        <v>0</v>
      </c>
    </row>
    <row r="41" spans="1:15" ht="13.5" thickBot="1" x14ac:dyDescent="0.25">
      <c r="A41" s="76"/>
      <c r="B41" s="58"/>
      <c r="C41" s="58"/>
      <c r="D41" s="58"/>
      <c r="E41" s="58"/>
      <c r="F41" s="59"/>
      <c r="G41" s="77"/>
      <c r="H41" s="78"/>
      <c r="I41" s="78"/>
      <c r="J41" s="59"/>
      <c r="K41" s="77"/>
      <c r="L41" s="78"/>
      <c r="M41" s="78"/>
      <c r="N41" s="59"/>
      <c r="O41" s="3">
        <f>+M40-'[1]Period 13 WKSHT'!K66</f>
        <v>0</v>
      </c>
    </row>
    <row r="42" spans="1:15" ht="13.5" thickBot="1" x14ac:dyDescent="0.25"/>
    <row r="43" spans="1:15" ht="13.5" thickBot="1" x14ac:dyDescent="0.25">
      <c r="A43" s="52" t="str">
        <f>+[1]JUL!A43</f>
        <v>FIREFIGHTERS FOUNDATION FUND</v>
      </c>
      <c r="B43" s="54"/>
      <c r="C43" s="54"/>
      <c r="D43" s="54"/>
      <c r="E43" s="54"/>
      <c r="F43" s="55"/>
    </row>
    <row r="44" spans="1:15" ht="13.5" thickBot="1" x14ac:dyDescent="0.25">
      <c r="A44" s="56"/>
      <c r="B44" s="58"/>
      <c r="C44" s="58"/>
      <c r="D44" s="58"/>
      <c r="E44" s="58"/>
      <c r="F44" s="59"/>
      <c r="G44" s="60" t="s">
        <v>4</v>
      </c>
      <c r="H44" s="61"/>
      <c r="I44" s="61"/>
      <c r="J44" s="62"/>
      <c r="K44" s="60" t="s">
        <v>5</v>
      </c>
      <c r="L44" s="61"/>
      <c r="M44" s="61"/>
      <c r="N44" s="62"/>
    </row>
    <row r="45" spans="1:15" x14ac:dyDescent="0.2">
      <c r="A45" s="52"/>
      <c r="B45" s="54"/>
      <c r="C45" s="54"/>
      <c r="D45" s="54"/>
      <c r="E45" s="54"/>
      <c r="F45" s="55"/>
      <c r="G45" s="65"/>
      <c r="H45" s="79"/>
      <c r="I45" s="79"/>
      <c r="J45" s="80"/>
      <c r="K45" s="65"/>
      <c r="L45" s="79"/>
      <c r="M45" s="79"/>
      <c r="N45" s="80"/>
    </row>
    <row r="46" spans="1:15" x14ac:dyDescent="0.2">
      <c r="A46" s="72">
        <f>+A22</f>
        <v>0</v>
      </c>
      <c r="B46" s="15" t="str">
        <f>+B22</f>
        <v>BALANCE FORWARDED FROM FISCAL YEAR 2023</v>
      </c>
      <c r="F46" s="68"/>
      <c r="G46" s="69"/>
      <c r="J46" s="68"/>
      <c r="K46" s="69"/>
      <c r="M46" s="70">
        <f>+'[1]Period 13 WKSHT'!K69</f>
        <v>38612985.210000001</v>
      </c>
      <c r="N46" s="68"/>
    </row>
    <row r="47" spans="1:15" x14ac:dyDescent="0.2">
      <c r="A47" s="81"/>
      <c r="F47" s="68"/>
      <c r="G47" s="69"/>
      <c r="J47" s="68"/>
      <c r="K47" s="69"/>
      <c r="N47" s="68"/>
    </row>
    <row r="48" spans="1:15" x14ac:dyDescent="0.2">
      <c r="A48" s="67">
        <f>+A24</f>
        <v>0</v>
      </c>
      <c r="B48" s="8" t="str">
        <f>+B24</f>
        <v>CASH BALANCE JUNE 30, 2024</v>
      </c>
      <c r="F48" s="85"/>
      <c r="G48" s="69"/>
      <c r="I48" s="70">
        <f>+'[1]Period 13 WKSHT'!H71</f>
        <v>49558609.639999986</v>
      </c>
      <c r="J48" s="71"/>
      <c r="K48" s="69"/>
      <c r="M48" s="70"/>
      <c r="N48" s="71"/>
    </row>
    <row r="49" spans="1:15" x14ac:dyDescent="0.2">
      <c r="A49" s="72"/>
      <c r="B49" s="15"/>
      <c r="F49" s="85"/>
      <c r="G49" s="69"/>
      <c r="I49" s="70"/>
      <c r="J49" s="71"/>
      <c r="K49" s="69"/>
      <c r="M49" s="70"/>
      <c r="N49" s="71"/>
    </row>
    <row r="50" spans="1:15" x14ac:dyDescent="0.2">
      <c r="A50" s="82">
        <f>+A26</f>
        <v>0</v>
      </c>
      <c r="B50" s="15" t="str">
        <f>+[1]JUL!B50</f>
        <v>REVENUE DISTRIBUTION INCOME:</v>
      </c>
      <c r="C50" s="18"/>
      <c r="F50" s="85"/>
      <c r="G50" s="69"/>
      <c r="J50" s="68"/>
      <c r="K50" s="69"/>
      <c r="N50" s="68"/>
    </row>
    <row r="51" spans="1:15" x14ac:dyDescent="0.2">
      <c r="A51" s="72"/>
      <c r="B51" s="15"/>
      <c r="C51" s="15" t="str">
        <f>+[1]JUL!C51</f>
        <v>REVENUE DISTRIBUTION</v>
      </c>
      <c r="F51" s="85"/>
      <c r="G51" s="69"/>
      <c r="H51" s="70">
        <f>+'[1]Period 13 WKSHT'!G76</f>
        <v>0</v>
      </c>
      <c r="I51"/>
      <c r="J51" s="83"/>
      <c r="K51" s="69"/>
      <c r="L51" s="70">
        <f>+'[1]Period 13 WKSHT'!J76</f>
        <v>58886618.940000005</v>
      </c>
      <c r="M51"/>
      <c r="N51" s="83"/>
    </row>
    <row r="52" spans="1:15" x14ac:dyDescent="0.2">
      <c r="A52" s="72"/>
      <c r="B52" s="15"/>
      <c r="C52" s="15" t="str">
        <f>+[1]JUL!C52</f>
        <v>REVENUE REFUNDS:  PRIOR YEAR</v>
      </c>
      <c r="F52" s="85"/>
      <c r="G52" s="69"/>
      <c r="H52" s="3">
        <f>+'[1]Period 13 WKSHT'!G77</f>
        <v>0</v>
      </c>
      <c r="I52"/>
      <c r="J52" s="83"/>
      <c r="K52" s="69"/>
      <c r="L52" s="3">
        <f>+'[1]Period 13 WKSHT'!J77</f>
        <v>0</v>
      </c>
      <c r="M52"/>
      <c r="N52" s="83"/>
    </row>
    <row r="53" spans="1:15" x14ac:dyDescent="0.2">
      <c r="A53" s="72"/>
      <c r="C53" s="15" t="str">
        <f>+[1]JUL!C53</f>
        <v>REVENUE REFUNDS:  CURRENT YEAR</v>
      </c>
      <c r="F53" s="85"/>
      <c r="G53" s="69"/>
      <c r="H53" s="3">
        <f>+'[1]Period 13 WKSHT'!G78</f>
        <v>-30.92</v>
      </c>
      <c r="I53"/>
      <c r="J53" s="83"/>
      <c r="K53" s="69"/>
      <c r="L53" s="3">
        <f>+'[1]Period 13 WKSHT'!J78</f>
        <v>-45877.38</v>
      </c>
      <c r="M53"/>
      <c r="N53" s="83"/>
    </row>
    <row r="54" spans="1:15" x14ac:dyDescent="0.2">
      <c r="A54" s="72"/>
      <c r="B54" s="15"/>
      <c r="C54" s="15" t="str">
        <f>+[1]JUL!C54</f>
        <v>REFUND OF PRIOR YEAR DISBURSEMENTS</v>
      </c>
      <c r="F54" s="85"/>
      <c r="G54" s="69"/>
      <c r="H54" s="3">
        <f>+'[1]Period 13 WKSHT'!G79</f>
        <v>0</v>
      </c>
      <c r="I54"/>
      <c r="J54" s="83"/>
      <c r="K54" s="69"/>
      <c r="L54" s="3">
        <f>+'[1]Period 13 WKSHT'!J79</f>
        <v>0</v>
      </c>
      <c r="M54"/>
      <c r="N54" s="83"/>
    </row>
    <row r="55" spans="1:15" x14ac:dyDescent="0.2">
      <c r="A55" s="72"/>
      <c r="C55" s="15" t="str">
        <f>+[1]JUL!C55</f>
        <v>UNHONORED CHECKS</v>
      </c>
      <c r="F55" s="85"/>
      <c r="G55" s="69"/>
      <c r="H55" s="3">
        <f>+'[1]Period 13 WKSHT'!G80</f>
        <v>0</v>
      </c>
      <c r="I55"/>
      <c r="J55" s="83"/>
      <c r="K55" s="69"/>
      <c r="L55" s="3">
        <f>+'[1]Period 13 WKSHT'!J80</f>
        <v>0</v>
      </c>
      <c r="M55"/>
      <c r="N55" s="83"/>
    </row>
    <row r="56" spans="1:15" x14ac:dyDescent="0.2">
      <c r="A56" s="72"/>
      <c r="C56" s="15" t="str">
        <f>+[1]JUL!C56</f>
        <v>RECEIPT ADJUSTMENTS</v>
      </c>
      <c r="F56" s="85"/>
      <c r="G56" s="69"/>
      <c r="H56" s="20">
        <f>+'[1]Period 13 WKSHT'!G81</f>
        <v>-50.72</v>
      </c>
      <c r="I56" s="3">
        <f>SUM(H51:H56)</f>
        <v>-81.64</v>
      </c>
      <c r="J56" s="68"/>
      <c r="K56" s="69"/>
      <c r="L56" s="20">
        <f>+'[1]Period 13 WKSHT'!J81</f>
        <v>-731532.72</v>
      </c>
      <c r="M56" s="3">
        <f>SUM(L51:L56)</f>
        <v>58109208.840000004</v>
      </c>
      <c r="N56" s="68"/>
    </row>
    <row r="57" spans="1:15" x14ac:dyDescent="0.2">
      <c r="A57" s="72"/>
      <c r="F57" s="85"/>
      <c r="G57" s="69"/>
      <c r="J57" s="68"/>
      <c r="K57" s="69"/>
      <c r="N57" s="68"/>
    </row>
    <row r="58" spans="1:15" x14ac:dyDescent="0.2">
      <c r="A58" s="67">
        <f>+A34</f>
        <v>0</v>
      </c>
      <c r="B58" s="15" t="str">
        <f>+[1]JUL!B58</f>
        <v>INVESTMENT INCOME</v>
      </c>
      <c r="C58" s="18"/>
      <c r="F58" s="85"/>
      <c r="G58" s="69"/>
      <c r="I58" s="3">
        <f>+'[1]Period 13 WKSHT'!H83</f>
        <v>0</v>
      </c>
      <c r="J58" s="68"/>
      <c r="K58" s="69"/>
      <c r="M58" s="3">
        <f>+'[1]Period 13 WKSHT'!K83</f>
        <v>2006735.87</v>
      </c>
      <c r="N58" s="68"/>
    </row>
    <row r="59" spans="1:15" x14ac:dyDescent="0.2">
      <c r="A59" s="72"/>
      <c r="F59" s="85"/>
      <c r="G59" s="69"/>
      <c r="J59" s="68"/>
      <c r="K59" s="69"/>
      <c r="N59" s="68"/>
    </row>
    <row r="60" spans="1:15" x14ac:dyDescent="0.2">
      <c r="A60" s="72"/>
      <c r="B60" s="15" t="str">
        <f>+[1]JUL!B60</f>
        <v>OTHER REVENUE</v>
      </c>
      <c r="C60" s="18"/>
      <c r="F60" s="85"/>
      <c r="G60" s="69"/>
      <c r="I60" s="3">
        <f>+'[1]Period 13 WKSHT'!H85</f>
        <v>0</v>
      </c>
      <c r="J60" s="68"/>
      <c r="K60" s="69"/>
      <c r="M60" s="3">
        <f>+'[1]Period 13 WKSHT'!K85</f>
        <v>0</v>
      </c>
      <c r="N60" s="68"/>
    </row>
    <row r="61" spans="1:15" x14ac:dyDescent="0.2">
      <c r="A61" s="72"/>
      <c r="F61" s="85"/>
      <c r="G61" s="69"/>
      <c r="J61" s="68"/>
      <c r="K61" s="69"/>
      <c r="N61" s="68"/>
    </row>
    <row r="62" spans="1:15" x14ac:dyDescent="0.2">
      <c r="A62" s="72"/>
      <c r="B62" s="15" t="str">
        <f>+[1]JUL!B62</f>
        <v>EXPENDITURES</v>
      </c>
      <c r="F62" s="85"/>
      <c r="G62" s="69"/>
      <c r="I62" s="20">
        <f>+'[1]Period 13 WKSHT'!H87</f>
        <v>0</v>
      </c>
      <c r="J62" s="68"/>
      <c r="K62" s="69"/>
      <c r="M62" s="20">
        <f>+'[1]Period 13 WKSHT'!K87</f>
        <v>49170401.920000002</v>
      </c>
      <c r="N62" s="68"/>
    </row>
    <row r="63" spans="1:15" x14ac:dyDescent="0.2">
      <c r="A63" s="72"/>
      <c r="F63" s="85"/>
      <c r="G63" s="69"/>
      <c r="J63" s="68"/>
      <c r="K63" s="69"/>
      <c r="N63" s="68"/>
      <c r="O63" s="3">
        <f>+I64-'[1]Period 13 WKSHT'!H89</f>
        <v>0</v>
      </c>
    </row>
    <row r="64" spans="1:15" ht="13.5" thickBot="1" x14ac:dyDescent="0.25">
      <c r="A64" s="72">
        <f>+A38</f>
        <v>0</v>
      </c>
      <c r="B64" s="15" t="str">
        <f>+B40</f>
        <v>CASH BALANCE FINAL Period 13, 2024</v>
      </c>
      <c r="F64" s="85"/>
      <c r="G64" s="69"/>
      <c r="I64" s="84">
        <f>+I48+I56+I58+I60-I62</f>
        <v>49558527.999999985</v>
      </c>
      <c r="J64" s="71"/>
      <c r="K64" s="69"/>
      <c r="M64" s="84">
        <f>+M46+M56+M58+M60-M62</f>
        <v>49558528.000000015</v>
      </c>
      <c r="N64" s="71"/>
      <c r="O64" s="3">
        <f>+M64-'[1]Period 13 WKSHT'!K89</f>
        <v>0</v>
      </c>
    </row>
    <row r="65" spans="1:14" ht="13.5" thickBot="1" x14ac:dyDescent="0.25">
      <c r="A65" s="76"/>
      <c r="B65" s="58"/>
      <c r="C65" s="58"/>
      <c r="D65" s="58"/>
      <c r="E65" s="58"/>
      <c r="F65" s="59"/>
      <c r="G65" s="77"/>
      <c r="H65" s="78"/>
      <c r="I65" s="78"/>
      <c r="J65" s="59"/>
      <c r="K65" s="77"/>
      <c r="L65" s="78"/>
      <c r="M65" s="78"/>
      <c r="N65" s="59"/>
    </row>
  </sheetData>
  <printOptions horizontalCentered="1" verticalCentered="1"/>
  <pageMargins left="0" right="0" top="0.5" bottom="0.5" header="0" footer="0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Period 13 WKSHT</vt:lpstr>
      <vt:lpstr>Period 13</vt:lpstr>
      <vt:lpstr>'Period 13'!Print_Area</vt:lpstr>
      <vt:lpstr>'Period 13 WKSHT'!Print_Area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Rodgers, Jessica F (Finance)</dc:creator>
  <cp:lastModifiedBy>Rodgers, Jessica F (Finance)</cp:lastModifiedBy>
  <dcterms:created xsi:type="dcterms:W3CDTF">2024-07-10T13:45:35Z</dcterms:created>
  <dcterms:modified xsi:type="dcterms:W3CDTF">2024-07-10T13:46:22Z</dcterms:modified>
</cp:coreProperties>
</file>